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9236" windowHeight="7200" tabRatio="621" activeTab="1"/>
  </bookViews>
  <sheets>
    <sheet name="ENTRATA" sheetId="1" r:id="rId1"/>
    <sheet name="SPESA" sheetId="2" r:id="rId2"/>
    <sheet name="PATRIMONIO" sheetId="3" r:id="rId3"/>
    <sheet name="Foglio1" sheetId="4" state="hidden" r:id="rId4"/>
  </sheets>
  <externalReferences>
    <externalReference r:id="rId7"/>
  </externalReferences>
  <definedNames>
    <definedName name="_xlnm.Print_Area" localSheetId="0">'ENTRATA'!$A$1:$P$59</definedName>
    <definedName name="_xlnm.Print_Area" localSheetId="3">'Foglio1'!$A$1:$L$35</definedName>
    <definedName name="_xlnm.Print_Area" localSheetId="2">'PATRIMONIO'!$A$1:$J$36</definedName>
    <definedName name="_xlnm.Print_Area" localSheetId="1">'SPESA'!$A$1:$O$56</definedName>
  </definedNames>
  <calcPr fullCalcOnLoad="1"/>
</workbook>
</file>

<file path=xl/sharedStrings.xml><?xml version="1.0" encoding="utf-8"?>
<sst xmlns="http://schemas.openxmlformats.org/spreadsheetml/2006/main" count="249" uniqueCount="196">
  <si>
    <t xml:space="preserve">  DETERMINAZIONE DELL'ASSEMBLEA             </t>
  </si>
  <si>
    <t xml:space="preserve">               </t>
  </si>
  <si>
    <t xml:space="preserve">      RESIDUI ATTIVI DA RIPORTARE</t>
  </si>
  <si>
    <t xml:space="preserve"> TOTALE ACCERTAMENTI</t>
  </si>
  <si>
    <t xml:space="preserve">   c/Competenza</t>
  </si>
  <si>
    <t xml:space="preserve"> c/Residui </t>
  </si>
  <si>
    <t xml:space="preserve"> c/Competenza   </t>
  </si>
  <si>
    <t xml:space="preserve"> T O T A L E </t>
  </si>
  <si>
    <t>c/ Residui</t>
  </si>
  <si>
    <t>c/CompetenzaResidui</t>
  </si>
  <si>
    <t xml:space="preserve">   T O T A L E </t>
  </si>
  <si>
    <t xml:space="preserve">              Gestione</t>
  </si>
  <si>
    <t>Maggiori</t>
  </si>
  <si>
    <t xml:space="preserve"> Minori</t>
  </si>
  <si>
    <t>Minori</t>
  </si>
  <si>
    <t>Residui</t>
  </si>
  <si>
    <t xml:space="preserve">  Competenza</t>
  </si>
  <si>
    <t xml:space="preserve">       descrizione</t>
  </si>
  <si>
    <t xml:space="preserve"> TIT. 1°  ENTRATE TRIBUTARIE</t>
  </si>
  <si>
    <t xml:space="preserve">           Totale TIT. 1°</t>
  </si>
  <si>
    <t xml:space="preserve"> - </t>
  </si>
  <si>
    <t xml:space="preserve">           Totale TIT. 2°</t>
  </si>
  <si>
    <t xml:space="preserve"> TIT. 3° ENTRATE EXTRATRIB.</t>
  </si>
  <si>
    <t xml:space="preserve">  CAT.1^ Alienazione beni patrimon.</t>
  </si>
  <si>
    <t xml:space="preserve">  CAT.2^-Proventi beni dell'Ente</t>
  </si>
  <si>
    <t xml:space="preserve">  CAT.5^ Interessi Attivi</t>
  </si>
  <si>
    <t xml:space="preserve">           Totale TIT. 3°</t>
  </si>
  <si>
    <t xml:space="preserve"> CAT.6^-Riscossione di Crediti    </t>
  </si>
  <si>
    <t xml:space="preserve">           Totale TIT. 4°</t>
  </si>
  <si>
    <t xml:space="preserve"> TIT. 5° ACCENSIONE PRESTITI</t>
  </si>
  <si>
    <t xml:space="preserve">           Totale TIT.5°</t>
  </si>
  <si>
    <t>TIT. 6° PARTITE DI GIRO</t>
  </si>
  <si>
    <t>Ritenute Erariali</t>
  </si>
  <si>
    <t>Varie Partite di Giro</t>
  </si>
  <si>
    <t xml:space="preserve">            Totale TIT. 6°</t>
  </si>
  <si>
    <t xml:space="preserve">   TOTALE GENERALE</t>
  </si>
  <si>
    <t xml:space="preserve"> Residui al </t>
  </si>
  <si>
    <t xml:space="preserve">  Competenza </t>
  </si>
  <si>
    <t xml:space="preserve"> STANZIAMENTI DI BILANCIO </t>
  </si>
  <si>
    <t xml:space="preserve">       CONTO DEL TESORIERE </t>
  </si>
  <si>
    <t xml:space="preserve">            R I S C O S S I O N I  </t>
  </si>
  <si>
    <t xml:space="preserve">          Residui </t>
  </si>
  <si>
    <t xml:space="preserve">         Accertamenti</t>
  </si>
  <si>
    <t xml:space="preserve">                                  RIASSUNTO DEL RENDICONTO GENERALE DEL PATRIMONIO </t>
  </si>
  <si>
    <t xml:space="preserve">                                                             A   T   T   I   V   I   T   A  '                   </t>
  </si>
  <si>
    <t xml:space="preserve">                              A  T  T  I  V  I  T  A  '            </t>
  </si>
  <si>
    <t xml:space="preserve">                      P A S S I V I T A ' </t>
  </si>
  <si>
    <t xml:space="preserve">     Indicazione</t>
  </si>
  <si>
    <t xml:space="preserve"> Consistenza al  </t>
  </si>
  <si>
    <t xml:space="preserve">            Variazioni </t>
  </si>
  <si>
    <t>Consistenza al</t>
  </si>
  <si>
    <t xml:space="preserve">           Indicazione </t>
  </si>
  <si>
    <t xml:space="preserve"> Consistenza al </t>
  </si>
  <si>
    <t xml:space="preserve">           Variazioni </t>
  </si>
  <si>
    <t xml:space="preserve">   aumentative        </t>
  </si>
  <si>
    <t xml:space="preserve">     diminutive </t>
  </si>
  <si>
    <t xml:space="preserve">  Aumentative </t>
  </si>
  <si>
    <t xml:space="preserve">    Diminutive </t>
  </si>
  <si>
    <t xml:space="preserve">   Patrimonio  Permanente</t>
  </si>
  <si>
    <t xml:space="preserve">   Patrimonio  Permanente </t>
  </si>
  <si>
    <t xml:space="preserve">      BENI IMMOBILI</t>
  </si>
  <si>
    <t xml:space="preserve">       MUTUI  E  PRESTITI </t>
  </si>
  <si>
    <t xml:space="preserve">   Indisponibili</t>
  </si>
  <si>
    <t xml:space="preserve">      BENI MOBILI</t>
  </si>
  <si>
    <t xml:space="preserve">      CREDITI</t>
  </si>
  <si>
    <t xml:space="preserve">   Patrimonio  Finanziario</t>
  </si>
  <si>
    <t xml:space="preserve">  - fondo di cassa</t>
  </si>
  <si>
    <t xml:space="preserve">          ALTRI  DEBITI</t>
  </si>
  <si>
    <t xml:space="preserve">  - residui attivi</t>
  </si>
  <si>
    <r>
      <t xml:space="preserve">   </t>
    </r>
    <r>
      <rPr>
        <sz val="10"/>
        <rFont val="Arial"/>
        <family val="2"/>
      </rPr>
      <t xml:space="preserve"> -residui passivi</t>
    </r>
  </si>
  <si>
    <t xml:space="preserve">   TOTALE ATTIVITA'</t>
  </si>
  <si>
    <t xml:space="preserve">   TOTALE  PASSIVITA'</t>
  </si>
  <si>
    <t xml:space="preserve">    PATRIMONIO NETTO</t>
  </si>
  <si>
    <t xml:space="preserve">  STANZIAMENTI DI BILANCIO</t>
  </si>
  <si>
    <t xml:space="preserve">             CONTO DEL TESORIERE </t>
  </si>
  <si>
    <t xml:space="preserve">             DETERMINAZIONE DELL'ASSEMBLEA           </t>
  </si>
  <si>
    <t xml:space="preserve">        DIFFERENZE</t>
  </si>
  <si>
    <t xml:space="preserve">  Residui al</t>
  </si>
  <si>
    <t>Competenza</t>
  </si>
  <si>
    <t xml:space="preserve">                    Pagamenti             </t>
  </si>
  <si>
    <t xml:space="preserve">     TOTALE IMPEGNI</t>
  </si>
  <si>
    <t xml:space="preserve"> c/Competenza </t>
  </si>
  <si>
    <t xml:space="preserve">   TOTALE</t>
  </si>
  <si>
    <t>c/Residui</t>
  </si>
  <si>
    <t>c/Competenza</t>
  </si>
  <si>
    <t>TOTALE</t>
  </si>
  <si>
    <t>Impegni</t>
  </si>
  <si>
    <t xml:space="preserve"> cap. </t>
  </si>
  <si>
    <t xml:space="preserve">  Residui</t>
  </si>
  <si>
    <t xml:space="preserve"> TIT. 1°  SPESE CORRENTI</t>
  </si>
  <si>
    <t xml:space="preserve">  Servizio 1°- Funzioni Generali</t>
  </si>
  <si>
    <t>Prestazione di servizi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</si>
  <si>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</si>
  <si>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</si>
  <si>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</si>
  <si>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</si>
  <si>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</si>
  <si>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</si>
  <si>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</si>
  <si>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</si>
  <si>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</si>
  <si>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</si>
  <si>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</si>
  <si>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</si>
  <si>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</si>
  <si>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</si>
  <si>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immobili</t>
  </si>
  <si>
    <t xml:space="preserve"> TIT. 3° RIMBORSO DI PRESTITI</t>
  </si>
  <si>
    <t xml:space="preserve"> TIT. 4° SPESE PER SERV.C/TERZI</t>
  </si>
  <si>
    <t>Versamento Ritenute Erariali</t>
  </si>
  <si>
    <t xml:space="preserve"> TIT. 2° CONTRIBUTI E TRASFER.</t>
  </si>
  <si>
    <t>AVANZO DI AMM. PRESUNTO</t>
  </si>
  <si>
    <t xml:space="preserve">             Prov. vari (Alt. Serv.)</t>
  </si>
  <si>
    <t>DESCRIZIONE</t>
  </si>
  <si>
    <t>Concorso di idee</t>
  </si>
  <si>
    <t>Rimborso spese Comune sede Ass,</t>
  </si>
  <si>
    <t>Incarichi Professionali Esterni</t>
  </si>
  <si>
    <t>,</t>
  </si>
  <si>
    <t>TOTALE GEN.  DELLE SPESE</t>
  </si>
  <si>
    <t>ALL . SUB  B</t>
  </si>
  <si>
    <t>DELIBERAZIONE N. ____DEL __________</t>
  </si>
  <si>
    <t>Canone detenzione Cava Bisile</t>
  </si>
  <si>
    <t>Fondo Rotativo per la progettualità</t>
  </si>
  <si>
    <t xml:space="preserve">                           C O N T O       C O N S U N T I V O      2 0 0 8</t>
  </si>
  <si>
    <t xml:space="preserve"> RESIDUI PASSIVI DA RIPORTARE</t>
  </si>
  <si>
    <t>TOTALE RETTIFICATO</t>
  </si>
  <si>
    <t>F40+N49</t>
  </si>
  <si>
    <t xml:space="preserve">  Diritti segreteria</t>
  </si>
  <si>
    <t>CAT.3^ Proventi Vari (Alcatel)</t>
  </si>
  <si>
    <t xml:space="preserve"> Prov. da taglio ord. Bosco</t>
  </si>
  <si>
    <t>Diritto superficie da Comune Roana</t>
  </si>
  <si>
    <t>Alienazioni patrimoniali</t>
  </si>
  <si>
    <t>Trasferimento da Regione per Patti Terr.</t>
  </si>
  <si>
    <t>Munuto per incarico prog.Esecutiva ecc</t>
  </si>
  <si>
    <t>Leasing impianto fotovoltaico</t>
  </si>
  <si>
    <t>Canone manut. E gest. Impianto</t>
  </si>
  <si>
    <t>Pagamento canone leasing</t>
  </si>
  <si>
    <t>Acuisto bene immob.impianto fotov.</t>
  </si>
  <si>
    <t xml:space="preserve">     01-01-2010</t>
  </si>
  <si>
    <t>31.12.2010</t>
  </si>
  <si>
    <t xml:space="preserve">    31-12-2010</t>
  </si>
  <si>
    <t>E57+N57</t>
  </si>
  <si>
    <t>D-L</t>
  </si>
  <si>
    <t>E-M</t>
  </si>
  <si>
    <t>NB € 10.200,00 di cui € 5.796,00 pagati</t>
  </si>
  <si>
    <t xml:space="preserve">                            ed € 1.414,89 eliminati</t>
  </si>
  <si>
    <t xml:space="preserve">                            ed € 4.404,00 eliminati</t>
  </si>
  <si>
    <t>2 0 1 0</t>
  </si>
  <si>
    <t xml:space="preserve">                                                           E                 N               T                R                A              T               A                 </t>
  </si>
  <si>
    <t>Contributo da GSE</t>
  </si>
  <si>
    <t>Proventi da Energia</t>
  </si>
  <si>
    <t xml:space="preserve">             Totale TIT:3°</t>
  </si>
  <si>
    <t>TIT. 4° TRASFERIMENTI DA CAPITALE</t>
  </si>
  <si>
    <t>Contributi Miglioram.Patr. Da fondi EU-Sta.Rag.</t>
  </si>
  <si>
    <t>Trasferimento di capitale da Comuni</t>
  </si>
  <si>
    <t>Provento affitto campo agricolo</t>
  </si>
  <si>
    <t>Rimborso prestiti ai soci</t>
  </si>
  <si>
    <t>premio accelerazione 1^rata</t>
  </si>
  <si>
    <t>spese Anticipazione Tesoreria</t>
  </si>
  <si>
    <t>Anticipazione tesoreria</t>
  </si>
  <si>
    <t>31.12.2011</t>
  </si>
  <si>
    <t>NB € 5.883,00 di cui € 4.468,11 riscossi</t>
  </si>
  <si>
    <t>ASSESTATO</t>
  </si>
  <si>
    <r>
      <t xml:space="preserve">                           C</t>
    </r>
    <r>
      <rPr>
        <b/>
        <sz val="16"/>
        <color indexed="8"/>
        <rFont val="Arial"/>
        <family val="2"/>
      </rPr>
      <t xml:space="preserve"> O N T O       C O N S U N T I V O      2 0 1 1</t>
    </r>
  </si>
  <si>
    <r>
      <t xml:space="preserve">   </t>
    </r>
    <r>
      <rPr>
        <sz val="10"/>
        <color indexed="8"/>
        <rFont val="Arial"/>
        <family val="2"/>
      </rPr>
      <t xml:space="preserve"> -residui passivi</t>
    </r>
  </si>
  <si>
    <t xml:space="preserve">                                                                 S                 P                    E                   S                  A                                            </t>
  </si>
  <si>
    <t>2 0 1 2</t>
  </si>
  <si>
    <t xml:space="preserve">                                             DIFFERENZE                  </t>
  </si>
  <si>
    <t xml:space="preserve">                c/Residui</t>
  </si>
  <si>
    <t>2012 ass,to</t>
  </si>
  <si>
    <t xml:space="preserve">  </t>
  </si>
  <si>
    <t>Rata mutuo 1° e 2° stralcio</t>
  </si>
  <si>
    <t>Rimborso al GSE somme in eccedenza</t>
  </si>
  <si>
    <r>
      <t xml:space="preserve">                                  C  O  N  T  O     C  O  N  S  U  N  T  I  V  O          2  0  </t>
    </r>
    <r>
      <rPr>
        <b/>
        <sz val="14"/>
        <color indexed="10"/>
        <rFont val="Arial"/>
        <family val="2"/>
      </rPr>
      <t>1 2</t>
    </r>
  </si>
  <si>
    <t>contributi Inpdap Panozzo</t>
  </si>
  <si>
    <t>GSM +Pizzamano</t>
  </si>
  <si>
    <t>Comune Roana</t>
  </si>
  <si>
    <t>Progetto Terra</t>
  </si>
  <si>
    <t>Recupero nel 2013</t>
  </si>
  <si>
    <t>ENEL</t>
  </si>
  <si>
    <t>C-K</t>
  </si>
  <si>
    <t>E-C</t>
  </si>
  <si>
    <t>UNTIVO 2012 Dir.</t>
  </si>
  <si>
    <t xml:space="preserve">     01-01-2012</t>
  </si>
  <si>
    <t>31.12.2012</t>
  </si>
  <si>
    <t xml:space="preserve">    31-12-2012</t>
  </si>
  <si>
    <t>E59+N59</t>
  </si>
  <si>
    <t>705.772,83+</t>
  </si>
  <si>
    <t>173.472,43=</t>
  </si>
  <si>
    <t>879.245,26-</t>
  </si>
  <si>
    <t>303.477,50=</t>
  </si>
  <si>
    <t>accertamenti Res.</t>
  </si>
  <si>
    <t>minori res./c. res.</t>
  </si>
  <si>
    <t>magg. Res./c. res</t>
  </si>
  <si>
    <t>pagam a residui</t>
  </si>
  <si>
    <t>minori res. Pass.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</si>
</sst>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0"/>
    <numFmt numFmtId="179" formatCode="#,##0.0000"/>
    <numFmt numFmtId="180" formatCode="#,##0.0"/>
    <numFmt numFmtId="181" formatCode="#,##0.00000"/>
    <numFmt numFmtId="182" formatCode="0.0"/>
    <numFmt numFmtId="183" formatCode="0.000"/>
    <numFmt numFmtId="184" formatCode="_(* #,##0.0_);_(* \(#,##0.0\);_(* &quot;-&quot;_);_(@_)"/>
    <numFmt numFmtId="185" formatCode="_(* #,##0.00_);_(* \(#,##0.00\);_(* &quot;-&quot;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000"/>
    <numFmt numFmtId="190" formatCode="_([$€]* #,##0.00_);_([$€]* \(#,##0.00\);_([$€]* &quot;-&quot;??_);_(@_)"/>
    <numFmt numFmtId="191" formatCode="_(* #,##0.000_);_(* \(#,##0.000\);_(* &quot;-&quot;??_);_(@_)"/>
    <numFmt numFmtId="192" formatCode="_(* #,##0.0000_);_(* \(#,##0.0000\);_(* &quot;-&quot;??_);_(@_)"/>
    <numFmt numFmtId="193" formatCode="_-* #,##0.00_-;\-* #,##0.00_-;_-* &quot;-&quot;_-;_-@_-"/>
    <numFmt numFmtId="194" formatCode="0.0%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90" fontId="0" fillId="0" borderId="0" applyFont="0" applyFill="0" applyBorder="0" applyAlignment="0" applyProtection="0"/>
    <xf numFmtId="0" fontId="45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177" fontId="0" fillId="0" borderId="0" xfId="46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77" fontId="0" fillId="0" borderId="0" xfId="46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7" fontId="0" fillId="0" borderId="14" xfId="46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47" applyNumberFormat="1" applyFont="1" applyFill="1" applyBorder="1" applyAlignment="1">
      <alignment/>
    </xf>
    <xf numFmtId="185" fontId="1" fillId="0" borderId="13" xfId="47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77" fontId="1" fillId="0" borderId="19" xfId="46" applyFon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1" fillId="0" borderId="20" xfId="0" applyFont="1" applyBorder="1" applyAlignment="1">
      <alignment/>
    </xf>
    <xf numFmtId="177" fontId="1" fillId="0" borderId="18" xfId="46" applyFont="1" applyFill="1" applyBorder="1" applyAlignment="1">
      <alignment/>
    </xf>
    <xf numFmtId="177" fontId="1" fillId="0" borderId="2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1" xfId="0" applyFont="1" applyFill="1" applyBorder="1" applyAlignment="1">
      <alignment/>
    </xf>
    <xf numFmtId="185" fontId="0" fillId="0" borderId="12" xfId="47" applyNumberFormat="1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3" fontId="1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5" fontId="7" fillId="0" borderId="18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177" fontId="0" fillId="0" borderId="10" xfId="46" applyFont="1" applyBorder="1" applyAlignment="1">
      <alignment/>
    </xf>
    <xf numFmtId="185" fontId="0" fillId="0" borderId="11" xfId="47" applyNumberFormat="1" applyFont="1" applyFill="1" applyBorder="1" applyAlignment="1">
      <alignment/>
    </xf>
    <xf numFmtId="185" fontId="7" fillId="0" borderId="25" xfId="47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0" fillId="0" borderId="21" xfId="0" applyFill="1" applyBorder="1" applyAlignment="1">
      <alignment/>
    </xf>
    <xf numFmtId="177" fontId="0" fillId="33" borderId="13" xfId="46" applyFont="1" applyFill="1" applyBorder="1" applyAlignment="1">
      <alignment/>
    </xf>
    <xf numFmtId="177" fontId="0" fillId="33" borderId="0" xfId="46" applyFont="1" applyFill="1" applyBorder="1" applyAlignment="1">
      <alignment/>
    </xf>
    <xf numFmtId="185" fontId="6" fillId="33" borderId="0" xfId="47" applyNumberFormat="1" applyFont="1" applyFill="1" applyBorder="1" applyAlignment="1">
      <alignment/>
    </xf>
    <xf numFmtId="177" fontId="0" fillId="33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Fill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85" fontId="4" fillId="0" borderId="26" xfId="47" applyNumberFormat="1" applyFont="1" applyFill="1" applyBorder="1" applyAlignment="1">
      <alignment/>
    </xf>
    <xf numFmtId="185" fontId="0" fillId="0" borderId="0" xfId="47" applyNumberFormat="1" applyFont="1" applyFill="1" applyBorder="1" applyAlignment="1">
      <alignment/>
    </xf>
    <xf numFmtId="177" fontId="0" fillId="0" borderId="14" xfId="46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177" fontId="0" fillId="0" borderId="13" xfId="46" applyFont="1" applyFill="1" applyBorder="1" applyAlignment="1">
      <alignment/>
    </xf>
    <xf numFmtId="177" fontId="1" fillId="0" borderId="27" xfId="46" applyFont="1" applyFill="1" applyBorder="1" applyAlignment="1">
      <alignment/>
    </xf>
    <xf numFmtId="177" fontId="0" fillId="35" borderId="10" xfId="46" applyFont="1" applyFill="1" applyBorder="1" applyAlignment="1">
      <alignment/>
    </xf>
    <xf numFmtId="185" fontId="0" fillId="35" borderId="11" xfId="47" applyNumberFormat="1" applyFont="1" applyFill="1" applyBorder="1" applyAlignment="1">
      <alignment/>
    </xf>
    <xf numFmtId="177" fontId="1" fillId="35" borderId="14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185" fontId="1" fillId="0" borderId="14" xfId="47" applyNumberFormat="1" applyFont="1" applyFill="1" applyBorder="1" applyAlignment="1">
      <alignment/>
    </xf>
    <xf numFmtId="177" fontId="4" fillId="0" borderId="28" xfId="46" applyFont="1" applyFill="1" applyBorder="1" applyAlignment="1">
      <alignment/>
    </xf>
    <xf numFmtId="185" fontId="6" fillId="0" borderId="29" xfId="47" applyNumberFormat="1" applyFont="1" applyFill="1" applyBorder="1" applyAlignment="1">
      <alignment/>
    </xf>
    <xf numFmtId="177" fontId="0" fillId="0" borderId="30" xfId="46" applyFont="1" applyFill="1" applyBorder="1" applyAlignment="1">
      <alignment/>
    </xf>
    <xf numFmtId="177" fontId="0" fillId="0" borderId="1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0" fontId="0" fillId="36" borderId="0" xfId="0" applyFill="1" applyAlignment="1">
      <alignment/>
    </xf>
    <xf numFmtId="177" fontId="1" fillId="0" borderId="0" xfId="46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4" fontId="6" fillId="0" borderId="0" xfId="0" applyNumberFormat="1" applyFont="1" applyFill="1" applyBorder="1" applyAlignment="1">
      <alignment/>
    </xf>
    <xf numFmtId="43" fontId="0" fillId="0" borderId="31" xfId="0" applyNumberFormat="1" applyBorder="1" applyAlignment="1">
      <alignment/>
    </xf>
    <xf numFmtId="185" fontId="6" fillId="0" borderId="0" xfId="47" applyNumberFormat="1" applyFont="1" applyFill="1" applyBorder="1" applyAlignment="1">
      <alignment/>
    </xf>
    <xf numFmtId="185" fontId="6" fillId="0" borderId="21" xfId="47" applyNumberFormat="1" applyFont="1" applyFill="1" applyBorder="1" applyAlignment="1">
      <alignment/>
    </xf>
    <xf numFmtId="185" fontId="6" fillId="33" borderId="21" xfId="47" applyNumberFormat="1" applyFont="1" applyFill="1" applyBorder="1" applyAlignment="1">
      <alignment/>
    </xf>
    <xf numFmtId="177" fontId="0" fillId="35" borderId="0" xfId="46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4" xfId="0" applyNumberFormat="1" applyFill="1" applyBorder="1" applyAlignment="1">
      <alignment/>
    </xf>
    <xf numFmtId="177" fontId="0" fillId="0" borderId="0" xfId="46" applyFont="1" applyFill="1" applyBorder="1" applyAlignment="1">
      <alignment/>
    </xf>
    <xf numFmtId="185" fontId="0" fillId="0" borderId="13" xfId="47" applyNumberFormat="1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85" fontId="6" fillId="0" borderId="13" xfId="47" applyNumberFormat="1" applyFont="1" applyFill="1" applyBorder="1" applyAlignment="1">
      <alignment/>
    </xf>
    <xf numFmtId="185" fontId="6" fillId="0" borderId="14" xfId="47" applyNumberFormat="1" applyFont="1" applyFill="1" applyBorder="1" applyAlignment="1">
      <alignment/>
    </xf>
    <xf numFmtId="177" fontId="8" fillId="0" borderId="28" xfId="46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7" borderId="0" xfId="0" applyFill="1" applyAlignment="1">
      <alignment/>
    </xf>
    <xf numFmtId="0" fontId="1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0" fontId="57" fillId="0" borderId="0" xfId="0" applyFont="1" applyFill="1" applyAlignment="1">
      <alignment/>
    </xf>
    <xf numFmtId="185" fontId="57" fillId="0" borderId="0" xfId="47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  <xf numFmtId="185" fontId="0" fillId="8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Border="1" applyAlignment="1">
      <alignment/>
    </xf>
    <xf numFmtId="177" fontId="1" fillId="2" borderId="14" xfId="46" applyFont="1" applyFill="1" applyBorder="1" applyAlignment="1">
      <alignment/>
    </xf>
    <xf numFmtId="177" fontId="1" fillId="2" borderId="0" xfId="46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185" fontId="1" fillId="2" borderId="14" xfId="47" applyNumberFormat="1" applyFont="1" applyFill="1" applyBorder="1" applyAlignment="1">
      <alignment/>
    </xf>
    <xf numFmtId="0" fontId="1" fillId="8" borderId="0" xfId="0" applyFont="1" applyFill="1" applyAlignment="1">
      <alignment/>
    </xf>
    <xf numFmtId="185" fontId="1" fillId="8" borderId="0" xfId="47" applyNumberFormat="1" applyFont="1" applyFill="1" applyBorder="1" applyAlignment="1">
      <alignment/>
    </xf>
    <xf numFmtId="177" fontId="1" fillId="8" borderId="0" xfId="46" applyFont="1" applyFill="1" applyBorder="1" applyAlignment="1">
      <alignment/>
    </xf>
    <xf numFmtId="185" fontId="1" fillId="8" borderId="14" xfId="47" applyNumberFormat="1" applyFont="1" applyFill="1" applyBorder="1" applyAlignment="1">
      <alignment/>
    </xf>
    <xf numFmtId="4" fontId="1" fillId="8" borderId="0" xfId="0" applyNumberFormat="1" applyFont="1" applyFill="1" applyBorder="1" applyAlignment="1">
      <alignment/>
    </xf>
    <xf numFmtId="185" fontId="7" fillId="0" borderId="17" xfId="47" applyNumberFormat="1" applyFont="1" applyFill="1" applyBorder="1" applyAlignment="1">
      <alignment/>
    </xf>
    <xf numFmtId="177" fontId="1" fillId="0" borderId="16" xfId="46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185" fontId="1" fillId="0" borderId="0" xfId="47" applyNumberFormat="1" applyFont="1" applyFill="1" applyBorder="1" applyAlignment="1">
      <alignment/>
    </xf>
    <xf numFmtId="0" fontId="57" fillId="0" borderId="14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58" fillId="0" borderId="0" xfId="0" applyFont="1" applyFill="1" applyAlignment="1">
      <alignment/>
    </xf>
    <xf numFmtId="185" fontId="58" fillId="0" borderId="14" xfId="47" applyNumberFormat="1" applyFont="1" applyFill="1" applyBorder="1" applyAlignment="1">
      <alignment/>
    </xf>
    <xf numFmtId="0" fontId="58" fillId="0" borderId="14" xfId="0" applyFont="1" applyFill="1" applyBorder="1" applyAlignment="1">
      <alignment/>
    </xf>
    <xf numFmtId="177" fontId="58" fillId="0" borderId="13" xfId="46" applyFont="1" applyFill="1" applyBorder="1" applyAlignment="1">
      <alignment/>
    </xf>
    <xf numFmtId="43" fontId="58" fillId="0" borderId="14" xfId="0" applyNumberFormat="1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7" fontId="58" fillId="0" borderId="0" xfId="46" applyFont="1" applyFill="1" applyBorder="1" applyAlignment="1">
      <alignment/>
    </xf>
    <xf numFmtId="0" fontId="59" fillId="0" borderId="0" xfId="0" applyFont="1" applyFill="1" applyBorder="1" applyAlignment="1">
      <alignment/>
    </xf>
    <xf numFmtId="4" fontId="60" fillId="0" borderId="19" xfId="0" applyNumberFormat="1" applyFont="1" applyFill="1" applyBorder="1" applyAlignment="1">
      <alignment/>
    </xf>
    <xf numFmtId="185" fontId="58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/>
    </xf>
    <xf numFmtId="177" fontId="58" fillId="0" borderId="0" xfId="46" applyFont="1" applyFill="1" applyAlignment="1">
      <alignment/>
    </xf>
    <xf numFmtId="0" fontId="58" fillId="2" borderId="0" xfId="0" applyFont="1" applyFill="1" applyAlignment="1">
      <alignment/>
    </xf>
    <xf numFmtId="0" fontId="59" fillId="8" borderId="0" xfId="0" applyFont="1" applyFill="1" applyAlignment="1">
      <alignment/>
    </xf>
    <xf numFmtId="0" fontId="60" fillId="0" borderId="20" xfId="0" applyFont="1" applyFill="1" applyBorder="1" applyAlignment="1">
      <alignment/>
    </xf>
    <xf numFmtId="177" fontId="0" fillId="0" borderId="14" xfId="0" applyNumberFormat="1" applyFill="1" applyBorder="1" applyAlignment="1">
      <alignment/>
    </xf>
    <xf numFmtId="43" fontId="58" fillId="0" borderId="14" xfId="0" applyNumberFormat="1" applyFont="1" applyFill="1" applyBorder="1" applyAlignment="1">
      <alignment horizontal="right"/>
    </xf>
    <xf numFmtId="4" fontId="58" fillId="0" borderId="17" xfId="0" applyNumberFormat="1" applyFont="1" applyFill="1" applyBorder="1" applyAlignment="1">
      <alignment/>
    </xf>
    <xf numFmtId="43" fontId="58" fillId="0" borderId="16" xfId="0" applyNumberFormat="1" applyFont="1" applyFill="1" applyBorder="1" applyAlignment="1">
      <alignment/>
    </xf>
    <xf numFmtId="4" fontId="59" fillId="0" borderId="18" xfId="0" applyNumberFormat="1" applyFont="1" applyFill="1" applyBorder="1" applyAlignment="1">
      <alignment/>
    </xf>
    <xf numFmtId="4" fontId="59" fillId="0" borderId="19" xfId="0" applyNumberFormat="1" applyFont="1" applyFill="1" applyBorder="1" applyAlignment="1">
      <alignment/>
    </xf>
    <xf numFmtId="0" fontId="59" fillId="0" borderId="20" xfId="0" applyFont="1" applyFill="1" applyBorder="1" applyAlignment="1">
      <alignment/>
    </xf>
    <xf numFmtId="177" fontId="59" fillId="0" borderId="20" xfId="0" applyNumberFormat="1" applyFont="1" applyFill="1" applyBorder="1" applyAlignment="1">
      <alignment/>
    </xf>
    <xf numFmtId="177" fontId="59" fillId="0" borderId="18" xfId="46" applyFont="1" applyFill="1" applyBorder="1" applyAlignment="1">
      <alignment/>
    </xf>
    <xf numFmtId="185" fontId="58" fillId="0" borderId="21" xfId="47" applyNumberFormat="1" applyFont="1" applyFill="1" applyBorder="1" applyAlignment="1">
      <alignment/>
    </xf>
    <xf numFmtId="177" fontId="58" fillId="0" borderId="21" xfId="0" applyNumberFormat="1" applyFont="1" applyFill="1" applyBorder="1" applyAlignment="1">
      <alignment/>
    </xf>
    <xf numFmtId="177" fontId="1" fillId="0" borderId="0" xfId="46" applyFont="1" applyFill="1" applyAlignment="1">
      <alignment/>
    </xf>
    <xf numFmtId="4" fontId="61" fillId="0" borderId="0" xfId="0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4" fontId="1" fillId="8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4" fillId="8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8" borderId="0" xfId="0" applyFont="1" applyFill="1" applyAlignment="1">
      <alignment/>
    </xf>
    <xf numFmtId="0" fontId="12" fillId="8" borderId="0" xfId="0" applyFont="1" applyFill="1" applyAlignment="1">
      <alignment/>
    </xf>
    <xf numFmtId="0" fontId="63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177" fontId="13" fillId="0" borderId="0" xfId="46" applyFont="1" applyFill="1" applyAlignment="1">
      <alignment/>
    </xf>
    <xf numFmtId="0" fontId="14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77" fontId="13" fillId="0" borderId="12" xfId="46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7" fontId="13" fillId="0" borderId="14" xfId="46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77" fontId="13" fillId="0" borderId="16" xfId="46" applyFont="1" applyFill="1" applyBorder="1" applyAlignment="1">
      <alignment/>
    </xf>
    <xf numFmtId="0" fontId="14" fillId="0" borderId="0" xfId="0" applyFont="1" applyFill="1" applyAlignment="1">
      <alignment horizontal="center"/>
    </xf>
    <xf numFmtId="177" fontId="13" fillId="0" borderId="14" xfId="46" applyFont="1" applyFill="1" applyBorder="1" applyAlignment="1">
      <alignment/>
    </xf>
    <xf numFmtId="0" fontId="14" fillId="8" borderId="0" xfId="0" applyFont="1" applyFill="1" applyAlignment="1">
      <alignment/>
    </xf>
    <xf numFmtId="0" fontId="14" fillId="8" borderId="13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177" fontId="14" fillId="8" borderId="14" xfId="46" applyFont="1" applyFill="1" applyBorder="1" applyAlignment="1">
      <alignment/>
    </xf>
    <xf numFmtId="0" fontId="13" fillId="8" borderId="13" xfId="0" applyFont="1" applyFill="1" applyBorder="1" applyAlignment="1">
      <alignment/>
    </xf>
    <xf numFmtId="0" fontId="13" fillId="8" borderId="14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43" fontId="13" fillId="0" borderId="14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3" fillId="0" borderId="0" xfId="0" applyFont="1" applyAlignment="1">
      <alignment/>
    </xf>
    <xf numFmtId="185" fontId="13" fillId="0" borderId="13" xfId="47" applyNumberFormat="1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177" fontId="17" fillId="0" borderId="32" xfId="46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185" fontId="13" fillId="0" borderId="14" xfId="47" applyNumberFormat="1" applyFont="1" applyFill="1" applyBorder="1" applyAlignment="1">
      <alignment/>
    </xf>
    <xf numFmtId="177" fontId="13" fillId="0" borderId="13" xfId="46" applyFont="1" applyFill="1" applyBorder="1" applyAlignment="1">
      <alignment/>
    </xf>
    <xf numFmtId="4" fontId="64" fillId="0" borderId="14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185" fontId="64" fillId="0" borderId="0" xfId="47" applyNumberFormat="1" applyFont="1" applyFill="1" applyBorder="1" applyAlignment="1">
      <alignment/>
    </xf>
    <xf numFmtId="4" fontId="64" fillId="0" borderId="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 horizontal="right"/>
    </xf>
    <xf numFmtId="185" fontId="64" fillId="0" borderId="13" xfId="47" applyNumberFormat="1" applyFont="1" applyFill="1" applyBorder="1" applyAlignment="1">
      <alignment/>
    </xf>
    <xf numFmtId="185" fontId="64" fillId="0" borderId="14" xfId="47" applyNumberFormat="1" applyFont="1" applyFill="1" applyBorder="1" applyAlignment="1">
      <alignment/>
    </xf>
    <xf numFmtId="43" fontId="13" fillId="0" borderId="13" xfId="0" applyNumberFormat="1" applyFont="1" applyFill="1" applyBorder="1" applyAlignment="1">
      <alignment horizontal="right"/>
    </xf>
    <xf numFmtId="43" fontId="64" fillId="39" borderId="14" xfId="0" applyNumberFormat="1" applyFont="1" applyFill="1" applyBorder="1" applyAlignment="1">
      <alignment/>
    </xf>
    <xf numFmtId="177" fontId="64" fillId="39" borderId="13" xfId="46" applyFont="1" applyFill="1" applyBorder="1" applyAlignment="1">
      <alignment/>
    </xf>
    <xf numFmtId="0" fontId="13" fillId="0" borderId="0" xfId="0" applyFont="1" applyFill="1" applyAlignment="1">
      <alignment horizontal="center"/>
    </xf>
    <xf numFmtId="4" fontId="64" fillId="0" borderId="32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177" fontId="64" fillId="0" borderId="13" xfId="46" applyFont="1" applyFill="1" applyBorder="1" applyAlignment="1">
      <alignment horizontal="right"/>
    </xf>
    <xf numFmtId="0" fontId="64" fillId="39" borderId="13" xfId="0" applyFont="1" applyFill="1" applyBorder="1" applyAlignment="1">
      <alignment/>
    </xf>
    <xf numFmtId="185" fontId="13" fillId="0" borderId="32" xfId="48" applyNumberFormat="1" applyFont="1" applyFill="1" applyBorder="1" applyAlignment="1">
      <alignment/>
    </xf>
    <xf numFmtId="0" fontId="64" fillId="0" borderId="13" xfId="0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177" fontId="64" fillId="0" borderId="13" xfId="46" applyFont="1" applyFill="1" applyBorder="1" applyAlignment="1">
      <alignment/>
    </xf>
    <xf numFmtId="177" fontId="64" fillId="0" borderId="0" xfId="46" applyFont="1" applyFill="1" applyBorder="1" applyAlignment="1">
      <alignment/>
    </xf>
    <xf numFmtId="177" fontId="64" fillId="0" borderId="13" xfId="46" applyNumberFormat="1" applyFont="1" applyFill="1" applyBorder="1" applyAlignment="1">
      <alignment/>
    </xf>
    <xf numFmtId="0" fontId="64" fillId="39" borderId="0" xfId="0" applyFont="1" applyFill="1" applyAlignment="1">
      <alignment/>
    </xf>
    <xf numFmtId="177" fontId="64" fillId="0" borderId="32" xfId="49" applyFont="1" applyFill="1" applyBorder="1" applyAlignment="1">
      <alignment/>
    </xf>
    <xf numFmtId="184" fontId="64" fillId="39" borderId="13" xfId="47" applyNumberFormat="1" applyFont="1" applyFill="1" applyBorder="1" applyAlignment="1">
      <alignment/>
    </xf>
    <xf numFmtId="0" fontId="65" fillId="0" borderId="0" xfId="0" applyFont="1" applyFill="1" applyAlignment="1">
      <alignment/>
    </xf>
    <xf numFmtId="177" fontId="65" fillId="0" borderId="14" xfId="46" applyFont="1" applyFill="1" applyBorder="1" applyAlignment="1">
      <alignment/>
    </xf>
    <xf numFmtId="43" fontId="64" fillId="0" borderId="14" xfId="0" applyNumberFormat="1" applyFont="1" applyFill="1" applyBorder="1" applyAlignment="1">
      <alignment/>
    </xf>
    <xf numFmtId="0" fontId="64" fillId="39" borderId="0" xfId="0" applyFont="1" applyFill="1" applyBorder="1" applyAlignment="1">
      <alignment/>
    </xf>
    <xf numFmtId="177" fontId="64" fillId="0" borderId="14" xfId="46" applyFont="1" applyFill="1" applyBorder="1" applyAlignment="1">
      <alignment/>
    </xf>
    <xf numFmtId="0" fontId="13" fillId="8" borderId="0" xfId="0" applyFont="1" applyFill="1" applyAlignment="1">
      <alignment/>
    </xf>
    <xf numFmtId="4" fontId="63" fillId="8" borderId="13" xfId="0" applyNumberFormat="1" applyFont="1" applyFill="1" applyBorder="1" applyAlignment="1">
      <alignment/>
    </xf>
    <xf numFmtId="177" fontId="63" fillId="8" borderId="14" xfId="46" applyFont="1" applyFill="1" applyBorder="1" applyAlignment="1">
      <alignment/>
    </xf>
    <xf numFmtId="185" fontId="64" fillId="8" borderId="13" xfId="0" applyNumberFormat="1" applyFont="1" applyFill="1" applyBorder="1" applyAlignment="1">
      <alignment/>
    </xf>
    <xf numFmtId="4" fontId="64" fillId="8" borderId="0" xfId="0" applyNumberFormat="1" applyFont="1" applyFill="1" applyBorder="1" applyAlignment="1">
      <alignment/>
    </xf>
    <xf numFmtId="185" fontId="64" fillId="8" borderId="0" xfId="0" applyNumberFormat="1" applyFont="1" applyFill="1" applyBorder="1" applyAlignment="1">
      <alignment/>
    </xf>
    <xf numFmtId="4" fontId="64" fillId="8" borderId="13" xfId="0" applyNumberFormat="1" applyFont="1" applyFill="1" applyBorder="1" applyAlignment="1">
      <alignment/>
    </xf>
    <xf numFmtId="177" fontId="64" fillId="8" borderId="0" xfId="46" applyFont="1" applyFill="1" applyBorder="1" applyAlignment="1">
      <alignment/>
    </xf>
    <xf numFmtId="4" fontId="64" fillId="8" borderId="14" xfId="0" applyNumberFormat="1" applyFont="1" applyFill="1" applyBorder="1" applyAlignment="1">
      <alignment/>
    </xf>
    <xf numFmtId="185" fontId="64" fillId="8" borderId="14" xfId="0" applyNumberFormat="1" applyFont="1" applyFill="1" applyBorder="1" applyAlignment="1">
      <alignment/>
    </xf>
    <xf numFmtId="43" fontId="64" fillId="8" borderId="13" xfId="0" applyNumberFormat="1" applyFont="1" applyFill="1" applyBorder="1" applyAlignment="1">
      <alignment/>
    </xf>
    <xf numFmtId="177" fontId="64" fillId="8" borderId="14" xfId="46" applyFont="1" applyFill="1" applyBorder="1" applyAlignment="1">
      <alignment/>
    </xf>
    <xf numFmtId="177" fontId="64" fillId="2" borderId="0" xfId="0" applyNumberFormat="1" applyFont="1" applyFill="1" applyBorder="1" applyAlignment="1">
      <alignment/>
    </xf>
    <xf numFmtId="177" fontId="64" fillId="2" borderId="14" xfId="46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4" fillId="0" borderId="0" xfId="0" applyFont="1" applyFill="1" applyAlignment="1">
      <alignment/>
    </xf>
    <xf numFmtId="185" fontId="64" fillId="0" borderId="13" xfId="0" applyNumberFormat="1" applyFont="1" applyFill="1" applyBorder="1" applyAlignment="1">
      <alignment/>
    </xf>
    <xf numFmtId="185" fontId="63" fillId="8" borderId="13" xfId="0" applyNumberFormat="1" applyFont="1" applyFill="1" applyBorder="1" applyAlignment="1">
      <alignment/>
    </xf>
    <xf numFmtId="185" fontId="63" fillId="8" borderId="14" xfId="47" applyNumberFormat="1" applyFont="1" applyFill="1" applyBorder="1" applyAlignment="1">
      <alignment/>
    </xf>
    <xf numFmtId="185" fontId="63" fillId="0" borderId="13" xfId="0" applyNumberFormat="1" applyFont="1" applyFill="1" applyBorder="1" applyAlignment="1">
      <alignment/>
    </xf>
    <xf numFmtId="185" fontId="63" fillId="0" borderId="0" xfId="0" applyNumberFormat="1" applyFont="1" applyFill="1" applyBorder="1" applyAlignment="1">
      <alignment/>
    </xf>
    <xf numFmtId="0" fontId="63" fillId="0" borderId="13" xfId="0" applyFont="1" applyFill="1" applyBorder="1" applyAlignment="1">
      <alignment/>
    </xf>
    <xf numFmtId="185" fontId="63" fillId="0" borderId="0" xfId="47" applyNumberFormat="1" applyFont="1" applyFill="1" applyBorder="1" applyAlignment="1">
      <alignment/>
    </xf>
    <xf numFmtId="185" fontId="63" fillId="0" borderId="14" xfId="47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85" fontId="64" fillId="0" borderId="0" xfId="0" applyNumberFormat="1" applyFont="1" applyFill="1" applyBorder="1" applyAlignment="1">
      <alignment/>
    </xf>
    <xf numFmtId="0" fontId="63" fillId="8" borderId="13" xfId="0" applyFont="1" applyFill="1" applyBorder="1" applyAlignment="1">
      <alignment/>
    </xf>
    <xf numFmtId="185" fontId="64" fillId="8" borderId="14" xfId="47" applyNumberFormat="1" applyFont="1" applyFill="1" applyBorder="1" applyAlignment="1">
      <alignment/>
    </xf>
    <xf numFmtId="0" fontId="63" fillId="0" borderId="14" xfId="0" applyFont="1" applyFill="1" applyBorder="1" applyAlignment="1">
      <alignment/>
    </xf>
    <xf numFmtId="185" fontId="64" fillId="0" borderId="14" xfId="0" applyNumberFormat="1" applyFont="1" applyFill="1" applyBorder="1" applyAlignment="1">
      <alignment/>
    </xf>
    <xf numFmtId="0" fontId="64" fillId="0" borderId="13" xfId="0" applyFont="1" applyFill="1" applyBorder="1" applyAlignment="1">
      <alignment horizontal="right"/>
    </xf>
    <xf numFmtId="0" fontId="64" fillId="0" borderId="0" xfId="0" applyFont="1" applyAlignment="1">
      <alignment/>
    </xf>
    <xf numFmtId="3" fontId="64" fillId="0" borderId="13" xfId="0" applyNumberFormat="1" applyFont="1" applyFill="1" applyBorder="1" applyAlignment="1">
      <alignment/>
    </xf>
    <xf numFmtId="4" fontId="63" fillId="8" borderId="14" xfId="0" applyNumberFormat="1" applyFont="1" applyFill="1" applyBorder="1" applyAlignment="1">
      <alignment/>
    </xf>
    <xf numFmtId="4" fontId="63" fillId="8" borderId="0" xfId="0" applyNumberFormat="1" applyFont="1" applyFill="1" applyBorder="1" applyAlignment="1">
      <alignment/>
    </xf>
    <xf numFmtId="185" fontId="64" fillId="18" borderId="0" xfId="47" applyNumberFormat="1" applyFont="1" applyFill="1" applyBorder="1" applyAlignment="1">
      <alignment/>
    </xf>
    <xf numFmtId="185" fontId="63" fillId="8" borderId="0" xfId="47" applyNumberFormat="1" applyFont="1" applyFill="1" applyBorder="1" applyAlignment="1">
      <alignment/>
    </xf>
    <xf numFmtId="0" fontId="64" fillId="8" borderId="13" xfId="0" applyFont="1" applyFill="1" applyBorder="1" applyAlignment="1">
      <alignment/>
    </xf>
    <xf numFmtId="177" fontId="63" fillId="0" borderId="0" xfId="46" applyFont="1" applyFill="1" applyBorder="1" applyAlignment="1">
      <alignment/>
    </xf>
    <xf numFmtId="0" fontId="64" fillId="0" borderId="15" xfId="0" applyFont="1" applyFill="1" applyBorder="1" applyAlignment="1">
      <alignment/>
    </xf>
    <xf numFmtId="4" fontId="64" fillId="0" borderId="16" xfId="0" applyNumberFormat="1" applyFont="1" applyFill="1" applyBorder="1" applyAlignment="1">
      <alignment/>
    </xf>
    <xf numFmtId="0" fontId="64" fillId="0" borderId="16" xfId="0" applyFont="1" applyFill="1" applyBorder="1" applyAlignment="1">
      <alignment/>
    </xf>
    <xf numFmtId="177" fontId="64" fillId="0" borderId="16" xfId="46" applyFont="1" applyFill="1" applyBorder="1" applyAlignment="1">
      <alignment/>
    </xf>
    <xf numFmtId="0" fontId="14" fillId="0" borderId="21" xfId="0" applyFont="1" applyFill="1" applyBorder="1" applyAlignment="1">
      <alignment/>
    </xf>
    <xf numFmtId="4" fontId="63" fillId="0" borderId="20" xfId="0" applyNumberFormat="1" applyFont="1" applyFill="1" applyBorder="1" applyAlignment="1">
      <alignment/>
    </xf>
    <xf numFmtId="4" fontId="63" fillId="0" borderId="18" xfId="0" applyNumberFormat="1" applyFont="1" applyFill="1" applyBorder="1" applyAlignment="1">
      <alignment/>
    </xf>
    <xf numFmtId="185" fontId="63" fillId="0" borderId="20" xfId="0" applyNumberFormat="1" applyFont="1" applyFill="1" applyBorder="1" applyAlignment="1">
      <alignment/>
    </xf>
    <xf numFmtId="4" fontId="63" fillId="0" borderId="19" xfId="0" applyNumberFormat="1" applyFont="1" applyFill="1" applyBorder="1" applyAlignment="1">
      <alignment/>
    </xf>
    <xf numFmtId="177" fontId="63" fillId="0" borderId="33" xfId="46" applyFont="1" applyFill="1" applyBorder="1" applyAlignment="1">
      <alignment/>
    </xf>
    <xf numFmtId="177" fontId="63" fillId="0" borderId="19" xfId="46" applyFont="1" applyFill="1" applyBorder="1" applyAlignment="1">
      <alignment/>
    </xf>
    <xf numFmtId="185" fontId="57" fillId="39" borderId="0" xfId="47" applyNumberFormat="1" applyFont="1" applyFill="1" applyBorder="1" applyAlignment="1">
      <alignment/>
    </xf>
    <xf numFmtId="4" fontId="61" fillId="39" borderId="0" xfId="0" applyNumberFormat="1" applyFont="1" applyFill="1" applyBorder="1" applyAlignment="1">
      <alignment/>
    </xf>
    <xf numFmtId="4" fontId="57" fillId="39" borderId="0" xfId="0" applyNumberFormat="1" applyFont="1" applyFill="1" applyBorder="1" applyAlignment="1">
      <alignment/>
    </xf>
    <xf numFmtId="0" fontId="0" fillId="39" borderId="14" xfId="0" applyFont="1" applyFill="1" applyBorder="1" applyAlignment="1">
      <alignment/>
    </xf>
    <xf numFmtId="185" fontId="0" fillId="39" borderId="14" xfId="47" applyNumberFormat="1" applyFont="1" applyFill="1" applyBorder="1" applyAlignment="1">
      <alignment/>
    </xf>
    <xf numFmtId="185" fontId="1" fillId="39" borderId="13" xfId="47" applyNumberFormat="1" applyFont="1" applyFill="1" applyBorder="1" applyAlignment="1">
      <alignment/>
    </xf>
    <xf numFmtId="185" fontId="1" fillId="39" borderId="13" xfId="0" applyNumberFormat="1" applyFont="1" applyFill="1" applyBorder="1" applyAlignment="1">
      <alignment/>
    </xf>
    <xf numFmtId="185" fontId="1" fillId="39" borderId="14" xfId="47" applyNumberFormat="1" applyFont="1" applyFill="1" applyBorder="1" applyAlignment="1">
      <alignment/>
    </xf>
    <xf numFmtId="185" fontId="1" fillId="39" borderId="0" xfId="47" applyNumberFormat="1" applyFont="1" applyFill="1" applyBorder="1" applyAlignment="1">
      <alignment/>
    </xf>
    <xf numFmtId="185" fontId="0" fillId="39" borderId="13" xfId="47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185" fontId="0" fillId="39" borderId="0" xfId="47" applyNumberFormat="1" applyFont="1" applyFill="1" applyBorder="1" applyAlignment="1">
      <alignment/>
    </xf>
    <xf numFmtId="43" fontId="0" fillId="39" borderId="14" xfId="0" applyNumberFormat="1" applyFill="1" applyBorder="1" applyAlignment="1">
      <alignment/>
    </xf>
    <xf numFmtId="185" fontId="58" fillId="39" borderId="13" xfId="47" applyNumberFormat="1" applyFont="1" applyFill="1" applyBorder="1" applyAlignment="1">
      <alignment/>
    </xf>
    <xf numFmtId="177" fontId="0" fillId="39" borderId="13" xfId="46" applyFont="1" applyFill="1" applyBorder="1" applyAlignment="1">
      <alignment/>
    </xf>
    <xf numFmtId="177" fontId="0" fillId="39" borderId="14" xfId="46" applyFont="1" applyFill="1" applyBorder="1" applyAlignment="1">
      <alignment/>
    </xf>
    <xf numFmtId="4" fontId="58" fillId="39" borderId="0" xfId="0" applyNumberFormat="1" applyFont="1" applyFill="1" applyBorder="1" applyAlignment="1">
      <alignment/>
    </xf>
    <xf numFmtId="4" fontId="0" fillId="39" borderId="13" xfId="0" applyNumberFormat="1" applyFill="1" applyBorder="1" applyAlignment="1">
      <alignment/>
    </xf>
    <xf numFmtId="185" fontId="0" fillId="39" borderId="0" xfId="47" applyNumberFormat="1" applyFont="1" applyFill="1" applyBorder="1" applyAlignment="1">
      <alignment/>
    </xf>
    <xf numFmtId="185" fontId="0" fillId="39" borderId="14" xfId="47" applyNumberFormat="1" applyFont="1" applyFill="1" applyBorder="1" applyAlignment="1">
      <alignment/>
    </xf>
    <xf numFmtId="185" fontId="58" fillId="39" borderId="0" xfId="47" applyNumberFormat="1" applyFont="1" applyFill="1" applyBorder="1" applyAlignment="1">
      <alignment/>
    </xf>
    <xf numFmtId="185" fontId="59" fillId="39" borderId="13" xfId="47" applyNumberFormat="1" applyFont="1" applyFill="1" applyBorder="1" applyAlignment="1">
      <alignment/>
    </xf>
    <xf numFmtId="4" fontId="59" fillId="39" borderId="0" xfId="0" applyNumberFormat="1" applyFont="1" applyFill="1" applyBorder="1" applyAlignment="1">
      <alignment/>
    </xf>
    <xf numFmtId="0" fontId="58" fillId="39" borderId="0" xfId="0" applyFont="1" applyFill="1" applyBorder="1" applyAlignment="1">
      <alignment/>
    </xf>
    <xf numFmtId="190" fontId="58" fillId="39" borderId="0" xfId="44" applyFont="1" applyFill="1" applyBorder="1" applyAlignment="1">
      <alignment/>
    </xf>
    <xf numFmtId="185" fontId="0" fillId="39" borderId="15" xfId="47" applyNumberFormat="1" applyFont="1" applyFill="1" applyBorder="1" applyAlignment="1">
      <alignment/>
    </xf>
    <xf numFmtId="185" fontId="0" fillId="39" borderId="17" xfId="47" applyNumberFormat="1" applyFont="1" applyFill="1" applyBorder="1" applyAlignment="1">
      <alignment/>
    </xf>
    <xf numFmtId="185" fontId="0" fillId="39" borderId="16" xfId="47" applyNumberFormat="1" applyFont="1" applyFill="1" applyBorder="1" applyAlignment="1">
      <alignment/>
    </xf>
    <xf numFmtId="185" fontId="0" fillId="2" borderId="13" xfId="47" applyNumberFormat="1" applyFont="1" applyFill="1" applyBorder="1" applyAlignment="1">
      <alignment/>
    </xf>
    <xf numFmtId="185" fontId="0" fillId="2" borderId="14" xfId="47" applyNumberFormat="1" applyFont="1" applyFill="1" applyBorder="1" applyAlignment="1">
      <alignment/>
    </xf>
    <xf numFmtId="185" fontId="0" fillId="2" borderId="0" xfId="47" applyNumberFormat="1" applyFont="1" applyFill="1" applyBorder="1" applyAlignment="1">
      <alignment/>
    </xf>
    <xf numFmtId="43" fontId="0" fillId="2" borderId="14" xfId="0" applyNumberFormat="1" applyFill="1" applyBorder="1" applyAlignment="1">
      <alignment/>
    </xf>
    <xf numFmtId="185" fontId="59" fillId="2" borderId="13" xfId="47" applyNumberFormat="1" applyFont="1" applyFill="1" applyBorder="1" applyAlignment="1">
      <alignment/>
    </xf>
    <xf numFmtId="4" fontId="59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185" fontId="1" fillId="2" borderId="0" xfId="47" applyNumberFormat="1" applyFont="1" applyFill="1" applyBorder="1" applyAlignment="1">
      <alignment/>
    </xf>
    <xf numFmtId="177" fontId="58" fillId="0" borderId="20" xfId="0" applyNumberFormat="1" applyFont="1" applyFill="1" applyBorder="1" applyAlignment="1">
      <alignment/>
    </xf>
    <xf numFmtId="177" fontId="58" fillId="0" borderId="18" xfId="46" applyFont="1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26" xfId="0" applyFill="1" applyBorder="1" applyAlignment="1">
      <alignment/>
    </xf>
    <xf numFmtId="177" fontId="0" fillId="0" borderId="0" xfId="0" applyNumberFormat="1" applyFill="1" applyBorder="1" applyAlignment="1">
      <alignment/>
    </xf>
    <xf numFmtId="43" fontId="58" fillId="0" borderId="0" xfId="0" applyNumberFormat="1" applyFont="1" applyFill="1" applyBorder="1" applyAlignment="1">
      <alignment/>
    </xf>
    <xf numFmtId="177" fontId="0" fillId="0" borderId="0" xfId="46" applyFont="1" applyFill="1" applyBorder="1" applyAlignment="1">
      <alignment/>
    </xf>
    <xf numFmtId="4" fontId="63" fillId="40" borderId="20" xfId="0" applyNumberFormat="1" applyFont="1" applyFill="1" applyBorder="1" applyAlignment="1">
      <alignment/>
    </xf>
    <xf numFmtId="4" fontId="63" fillId="40" borderId="19" xfId="0" applyNumberFormat="1" applyFont="1" applyFill="1" applyBorder="1" applyAlignment="1">
      <alignment/>
    </xf>
    <xf numFmtId="185" fontId="63" fillId="40" borderId="20" xfId="0" applyNumberFormat="1" applyFont="1" applyFill="1" applyBorder="1" applyAlignment="1">
      <alignment/>
    </xf>
    <xf numFmtId="177" fontId="0" fillId="0" borderId="0" xfId="46" applyFont="1" applyFill="1" applyAlignment="1">
      <alignment/>
    </xf>
    <xf numFmtId="177" fontId="57" fillId="0" borderId="0" xfId="46" applyFont="1" applyFill="1" applyAlignment="1">
      <alignment/>
    </xf>
    <xf numFmtId="177" fontId="0" fillId="0" borderId="0" xfId="46" applyFont="1" applyFill="1" applyAlignment="1">
      <alignment horizontal="right"/>
    </xf>
    <xf numFmtId="4" fontId="57" fillId="0" borderId="0" xfId="0" applyNumberFormat="1" applyFont="1" applyFill="1" applyBorder="1" applyAlignment="1">
      <alignment/>
    </xf>
    <xf numFmtId="185" fontId="57" fillId="39" borderId="0" xfId="47" applyNumberFormat="1" applyFont="1" applyFill="1" applyBorder="1" applyAlignment="1">
      <alignment/>
    </xf>
    <xf numFmtId="177" fontId="4" fillId="40" borderId="28" xfId="46" applyFont="1" applyFill="1" applyBorder="1" applyAlignment="1">
      <alignment/>
    </xf>
    <xf numFmtId="185" fontId="60" fillId="40" borderId="20" xfId="47" applyNumberFormat="1" applyFont="1" applyFill="1" applyBorder="1" applyAlignment="1">
      <alignment/>
    </xf>
    <xf numFmtId="185" fontId="4" fillId="40" borderId="20" xfId="0" applyNumberFormat="1" applyFont="1" applyFill="1" applyBorder="1" applyAlignment="1">
      <alignment/>
    </xf>
    <xf numFmtId="185" fontId="4" fillId="40" borderId="26" xfId="0" applyNumberFormat="1" applyFont="1" applyFill="1" applyBorder="1" applyAlignment="1">
      <alignment/>
    </xf>
    <xf numFmtId="185" fontId="58" fillId="0" borderId="20" xfId="47" applyNumberFormat="1" applyFont="1" applyFill="1" applyBorder="1" applyAlignment="1">
      <alignment/>
    </xf>
    <xf numFmtId="43" fontId="0" fillId="0" borderId="26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4" fontId="57" fillId="0" borderId="0" xfId="0" applyNumberFormat="1" applyFont="1" applyFill="1" applyAlignment="1">
      <alignment horizontal="center"/>
    </xf>
    <xf numFmtId="4" fontId="0" fillId="39" borderId="0" xfId="0" applyNumberFormat="1" applyFill="1" applyBorder="1" applyAlignment="1">
      <alignment/>
    </xf>
    <xf numFmtId="177" fontId="0" fillId="39" borderId="0" xfId="46" applyFont="1" applyFill="1" applyBorder="1" applyAlignment="1">
      <alignment/>
    </xf>
    <xf numFmtId="177" fontId="0" fillId="39" borderId="0" xfId="46" applyFont="1" applyFill="1" applyAlignment="1">
      <alignment/>
    </xf>
    <xf numFmtId="177" fontId="0" fillId="39" borderId="0" xfId="46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43" fontId="0" fillId="0" borderId="36" xfId="0" applyNumberFormat="1" applyBorder="1" applyAlignment="1">
      <alignment/>
    </xf>
    <xf numFmtId="0" fontId="0" fillId="39" borderId="0" xfId="0" applyFill="1" applyAlignment="1">
      <alignment/>
    </xf>
    <xf numFmtId="4" fontId="0" fillId="6" borderId="0" xfId="0" applyNumberFormat="1" applyFill="1" applyBorder="1" applyAlignment="1">
      <alignment/>
    </xf>
    <xf numFmtId="177" fontId="4" fillId="39" borderId="28" xfId="46" applyFont="1" applyFill="1" applyBorder="1" applyAlignment="1">
      <alignment/>
    </xf>
    <xf numFmtId="4" fontId="63" fillId="39" borderId="21" xfId="0" applyNumberFormat="1" applyFont="1" applyFill="1" applyBorder="1" applyAlignment="1">
      <alignment/>
    </xf>
    <xf numFmtId="177" fontId="64" fillId="39" borderId="0" xfId="46" applyFont="1" applyFill="1" applyBorder="1" applyAlignment="1">
      <alignment/>
    </xf>
    <xf numFmtId="4" fontId="64" fillId="39" borderId="14" xfId="0" applyNumberFormat="1" applyFont="1" applyFill="1" applyBorder="1" applyAlignment="1">
      <alignment/>
    </xf>
    <xf numFmtId="185" fontId="64" fillId="39" borderId="13" xfId="47" applyNumberFormat="1" applyFont="1" applyFill="1" applyBorder="1" applyAlignment="1">
      <alignment/>
    </xf>
    <xf numFmtId="185" fontId="64" fillId="39" borderId="14" xfId="47" applyNumberFormat="1" applyFont="1" applyFill="1" applyBorder="1" applyAlignment="1">
      <alignment/>
    </xf>
    <xf numFmtId="185" fontId="64" fillId="39" borderId="0" xfId="47" applyNumberFormat="1" applyFont="1" applyFill="1" applyBorder="1" applyAlignment="1">
      <alignment/>
    </xf>
    <xf numFmtId="4" fontId="64" fillId="39" borderId="0" xfId="0" applyNumberFormat="1" applyFont="1" applyFill="1" applyBorder="1" applyAlignment="1">
      <alignment/>
    </xf>
    <xf numFmtId="177" fontId="64" fillId="39" borderId="14" xfId="46" applyFont="1" applyFill="1" applyBorder="1" applyAlignment="1">
      <alignment/>
    </xf>
    <xf numFmtId="4" fontId="0" fillId="39" borderId="14" xfId="0" applyNumberFormat="1" applyFill="1" applyBorder="1" applyAlignment="1">
      <alignment/>
    </xf>
    <xf numFmtId="43" fontId="64" fillId="0" borderId="0" xfId="0" applyNumberFormat="1" applyFont="1" applyFill="1" applyAlignment="1">
      <alignment/>
    </xf>
    <xf numFmtId="177" fontId="64" fillId="0" borderId="0" xfId="46" applyFont="1" applyFill="1" applyAlignment="1">
      <alignment/>
    </xf>
    <xf numFmtId="185" fontId="0" fillId="6" borderId="13" xfId="0" applyNumberFormat="1" applyFont="1" applyFill="1" applyBorder="1" applyAlignment="1">
      <alignment/>
    </xf>
    <xf numFmtId="177" fontId="66" fillId="40" borderId="28" xfId="46" applyFont="1" applyFill="1" applyBorder="1" applyAlignment="1">
      <alignment/>
    </xf>
    <xf numFmtId="185" fontId="59" fillId="18" borderId="13" xfId="47" applyNumberFormat="1" applyFont="1" applyFill="1" applyBorder="1" applyAlignment="1">
      <alignment/>
    </xf>
    <xf numFmtId="4" fontId="59" fillId="18" borderId="0" xfId="0" applyNumberFormat="1" applyFont="1" applyFill="1" applyBorder="1" applyAlignment="1">
      <alignment/>
    </xf>
    <xf numFmtId="4" fontId="1" fillId="18" borderId="0" xfId="0" applyNumberFormat="1" applyFont="1" applyFill="1" applyBorder="1" applyAlignment="1">
      <alignment/>
    </xf>
    <xf numFmtId="43" fontId="64" fillId="40" borderId="14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58" fillId="40" borderId="0" xfId="0" applyFont="1" applyFill="1" applyAlignment="1">
      <alignment/>
    </xf>
    <xf numFmtId="185" fontId="58" fillId="40" borderId="13" xfId="47" applyNumberFormat="1" applyFont="1" applyFill="1" applyBorder="1" applyAlignment="1">
      <alignment/>
    </xf>
    <xf numFmtId="4" fontId="58" fillId="40" borderId="0" xfId="0" applyNumberFormat="1" applyFont="1" applyFill="1" applyBorder="1" applyAlignment="1">
      <alignment/>
    </xf>
    <xf numFmtId="177" fontId="0" fillId="40" borderId="13" xfId="46" applyFont="1" applyFill="1" applyBorder="1" applyAlignment="1">
      <alignment/>
    </xf>
    <xf numFmtId="4" fontId="0" fillId="40" borderId="0" xfId="0" applyNumberFormat="1" applyFill="1" applyBorder="1" applyAlignment="1">
      <alignment/>
    </xf>
    <xf numFmtId="177" fontId="0" fillId="40" borderId="14" xfId="46" applyFont="1" applyFill="1" applyBorder="1" applyAlignment="1">
      <alignment/>
    </xf>
    <xf numFmtId="177" fontId="58" fillId="40" borderId="13" xfId="46" applyFont="1" applyFill="1" applyBorder="1" applyAlignment="1">
      <alignment/>
    </xf>
    <xf numFmtId="177" fontId="0" fillId="40" borderId="0" xfId="46" applyFont="1" applyFill="1" applyAlignment="1">
      <alignment/>
    </xf>
    <xf numFmtId="4" fontId="0" fillId="40" borderId="14" xfId="0" applyNumberFormat="1" applyFill="1" applyBorder="1" applyAlignment="1">
      <alignment/>
    </xf>
    <xf numFmtId="177" fontId="0" fillId="40" borderId="0" xfId="46" applyFont="1" applyFill="1" applyBorder="1" applyAlignment="1">
      <alignment/>
    </xf>
    <xf numFmtId="185" fontId="0" fillId="40" borderId="13" xfId="0" applyNumberFormat="1" applyFont="1" applyFill="1" applyBorder="1" applyAlignment="1">
      <alignment/>
    </xf>
    <xf numFmtId="4" fontId="57" fillId="40" borderId="0" xfId="0" applyNumberFormat="1" applyFont="1" applyFill="1" applyBorder="1" applyAlignment="1">
      <alignment/>
    </xf>
    <xf numFmtId="185" fontId="0" fillId="40" borderId="13" xfId="47" applyNumberFormat="1" applyFont="1" applyFill="1" applyBorder="1" applyAlignment="1">
      <alignment/>
    </xf>
    <xf numFmtId="185" fontId="0" fillId="40" borderId="0" xfId="47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zze%20c.c\Bozza%20C.C.2010%20-%20Tracci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A"/>
      <sheetName val="SPESA"/>
      <sheetName val="PATRIMONIO"/>
      <sheetName val="Foglio1"/>
    </sheetNames>
    <sheetDataSet>
      <sheetData sheetId="1">
        <row r="52">
          <cell r="D52">
            <v>32730.55</v>
          </cell>
          <cell r="J52">
            <v>41011.32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zoomScale="60" zoomScaleNormal="60" zoomScalePageLayoutView="0" workbookViewId="0" topLeftCell="A34">
      <selection activeCell="G69" sqref="G69"/>
    </sheetView>
  </sheetViews>
  <sheetFormatPr defaultColWidth="9.140625" defaultRowHeight="12.75"/>
  <cols>
    <col min="1" max="1" width="7.28125" style="0" customWidth="1"/>
    <col min="2" max="2" width="42.8515625" style="0" customWidth="1"/>
    <col min="3" max="3" width="16.7109375" style="4" customWidth="1"/>
    <col min="4" max="4" width="20.421875" style="4" customWidth="1"/>
    <col min="5" max="5" width="18.28125" style="4" customWidth="1"/>
    <col min="6" max="6" width="16.57421875" style="4" customWidth="1"/>
    <col min="7" max="7" width="18.7109375" style="4" customWidth="1"/>
    <col min="8" max="8" width="14.28125" style="0" customWidth="1"/>
    <col min="9" max="9" width="14.57421875" style="0" customWidth="1"/>
    <col min="10" max="10" width="15.28125" style="0" customWidth="1"/>
    <col min="11" max="11" width="16.28125" style="0" customWidth="1"/>
    <col min="12" max="12" width="17.140625" style="0" customWidth="1"/>
    <col min="13" max="13" width="16.7109375" style="0" customWidth="1"/>
    <col min="14" max="14" width="18.421875" style="0" customWidth="1"/>
    <col min="15" max="15" width="11.28125" style="0" customWidth="1"/>
    <col min="16" max="16" width="20.57421875" style="1" customWidth="1"/>
  </cols>
  <sheetData>
    <row r="1" spans="1:16" ht="17.25">
      <c r="A1" s="185"/>
      <c r="B1" s="192"/>
      <c r="C1" s="193" t="s">
        <v>173</v>
      </c>
      <c r="D1" s="193"/>
      <c r="E1" s="193"/>
      <c r="F1" s="193"/>
      <c r="G1" s="193"/>
      <c r="H1" s="192"/>
      <c r="I1" s="192"/>
      <c r="J1" s="194"/>
      <c r="K1" s="192"/>
      <c r="L1" s="193" t="s">
        <v>119</v>
      </c>
      <c r="M1" s="193"/>
      <c r="N1" s="193"/>
      <c r="O1" s="193"/>
      <c r="P1" s="195"/>
    </row>
    <row r="2" spans="1:16" ht="17.25">
      <c r="A2" s="185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 t="s">
        <v>120</v>
      </c>
      <c r="M2" s="193"/>
      <c r="N2" s="193"/>
      <c r="O2" s="193"/>
      <c r="P2" s="195"/>
    </row>
    <row r="3" spans="1:16" ht="17.25">
      <c r="A3" s="185"/>
      <c r="B3" s="192"/>
      <c r="C3" s="193" t="s">
        <v>148</v>
      </c>
      <c r="D3" s="193"/>
      <c r="E3" s="196"/>
      <c r="F3" s="196"/>
      <c r="G3" s="196"/>
      <c r="H3" s="196"/>
      <c r="I3" s="197"/>
      <c r="J3" s="197"/>
      <c r="K3" s="197"/>
      <c r="L3" s="192"/>
      <c r="M3" s="192"/>
      <c r="N3" s="192"/>
      <c r="O3" s="192"/>
      <c r="P3" s="195"/>
    </row>
    <row r="4" spans="1:16" ht="18" thickBot="1">
      <c r="A4" s="185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5"/>
    </row>
    <row r="5" spans="1:17" ht="18" thickBot="1">
      <c r="A5" s="185"/>
      <c r="B5" s="192"/>
      <c r="C5" s="198" t="s">
        <v>38</v>
      </c>
      <c r="D5" s="199"/>
      <c r="E5" s="198" t="s">
        <v>39</v>
      </c>
      <c r="F5" s="200"/>
      <c r="G5" s="199"/>
      <c r="H5" s="198" t="s">
        <v>0</v>
      </c>
      <c r="I5" s="200"/>
      <c r="J5" s="199"/>
      <c r="K5" s="198" t="s">
        <v>1</v>
      </c>
      <c r="L5" s="199"/>
      <c r="M5" s="198" t="s">
        <v>167</v>
      </c>
      <c r="N5" s="200"/>
      <c r="O5" s="200"/>
      <c r="P5" s="201"/>
      <c r="Q5" s="4"/>
    </row>
    <row r="6" spans="1:17" ht="17.25">
      <c r="A6" s="185"/>
      <c r="B6" s="192"/>
      <c r="C6" s="202" t="s">
        <v>36</v>
      </c>
      <c r="D6" s="203" t="s">
        <v>37</v>
      </c>
      <c r="E6" s="202" t="s">
        <v>40</v>
      </c>
      <c r="F6" s="204"/>
      <c r="G6" s="203"/>
      <c r="H6" s="202" t="s">
        <v>2</v>
      </c>
      <c r="I6" s="204"/>
      <c r="J6" s="203"/>
      <c r="K6" s="202" t="s">
        <v>3</v>
      </c>
      <c r="L6" s="203"/>
      <c r="M6" s="198" t="s">
        <v>168</v>
      </c>
      <c r="N6" s="199"/>
      <c r="O6" s="200" t="s">
        <v>4</v>
      </c>
      <c r="P6" s="201"/>
      <c r="Q6" s="4"/>
    </row>
    <row r="7" spans="1:17" ht="17.25">
      <c r="A7" s="185"/>
      <c r="B7" s="192"/>
      <c r="C7" s="205" t="s">
        <v>160</v>
      </c>
      <c r="D7" s="206" t="s">
        <v>169</v>
      </c>
      <c r="E7" s="202" t="s">
        <v>5</v>
      </c>
      <c r="F7" s="204" t="s">
        <v>6</v>
      </c>
      <c r="G7" s="203" t="s">
        <v>7</v>
      </c>
      <c r="H7" s="202" t="s">
        <v>8</v>
      </c>
      <c r="I7" s="204" t="s">
        <v>9</v>
      </c>
      <c r="J7" s="203" t="s">
        <v>10</v>
      </c>
      <c r="K7" s="202" t="s">
        <v>11</v>
      </c>
      <c r="L7" s="203"/>
      <c r="M7" s="202" t="s">
        <v>12</v>
      </c>
      <c r="N7" s="203" t="s">
        <v>13</v>
      </c>
      <c r="O7" s="207" t="s">
        <v>12</v>
      </c>
      <c r="P7" s="208" t="s">
        <v>14</v>
      </c>
      <c r="Q7" s="4"/>
    </row>
    <row r="8" spans="1:17" ht="18" thickBot="1">
      <c r="A8" s="185"/>
      <c r="B8" s="192"/>
      <c r="C8" s="209"/>
      <c r="D8" s="210"/>
      <c r="E8" s="209"/>
      <c r="F8" s="211"/>
      <c r="G8" s="210"/>
      <c r="H8" s="209"/>
      <c r="I8" s="211"/>
      <c r="J8" s="210"/>
      <c r="K8" s="209" t="s">
        <v>15</v>
      </c>
      <c r="L8" s="210" t="s">
        <v>16</v>
      </c>
      <c r="M8" s="209" t="s">
        <v>41</v>
      </c>
      <c r="N8" s="210"/>
      <c r="O8" s="212" t="s">
        <v>42</v>
      </c>
      <c r="P8" s="213"/>
      <c r="Q8" s="4"/>
    </row>
    <row r="9" spans="1:17" ht="17.25">
      <c r="A9" s="185"/>
      <c r="B9" s="214" t="s">
        <v>113</v>
      </c>
      <c r="C9" s="198"/>
      <c r="D9" s="199"/>
      <c r="E9" s="198"/>
      <c r="F9" s="200"/>
      <c r="G9" s="200"/>
      <c r="H9" s="198"/>
      <c r="I9" s="200"/>
      <c r="J9" s="199"/>
      <c r="K9" s="202"/>
      <c r="L9" s="203"/>
      <c r="M9" s="198" t="s">
        <v>181</v>
      </c>
      <c r="N9" s="199" t="s">
        <v>180</v>
      </c>
      <c r="O9" s="200"/>
      <c r="P9" s="201" t="s">
        <v>142</v>
      </c>
      <c r="Q9" s="4"/>
    </row>
    <row r="10" spans="1:17" ht="17.25">
      <c r="A10" s="185"/>
      <c r="B10" s="192"/>
      <c r="C10" s="202"/>
      <c r="D10" s="203"/>
      <c r="E10" s="202"/>
      <c r="F10" s="204"/>
      <c r="G10" s="204"/>
      <c r="H10" s="202"/>
      <c r="I10" s="204"/>
      <c r="J10" s="203"/>
      <c r="K10" s="202"/>
      <c r="L10" s="203"/>
      <c r="M10" s="202"/>
      <c r="N10" s="203"/>
      <c r="O10" s="204"/>
      <c r="P10" s="215"/>
      <c r="Q10" s="4"/>
    </row>
    <row r="11" spans="1:17" ht="17.25">
      <c r="A11" s="185"/>
      <c r="B11" s="192"/>
      <c r="C11" s="202"/>
      <c r="D11" s="203"/>
      <c r="E11" s="202"/>
      <c r="F11" s="204"/>
      <c r="G11" s="204"/>
      <c r="H11" s="202"/>
      <c r="I11" s="204"/>
      <c r="J11" s="203"/>
      <c r="K11" s="202"/>
      <c r="L11" s="203"/>
      <c r="M11" s="202"/>
      <c r="N11" s="203"/>
      <c r="O11" s="204"/>
      <c r="P11" s="215"/>
      <c r="Q11" s="4"/>
    </row>
    <row r="12" spans="1:28" ht="17.25">
      <c r="A12" s="185"/>
      <c r="B12" s="192" t="s">
        <v>111</v>
      </c>
      <c r="C12" s="202">
        <v>0</v>
      </c>
      <c r="D12" s="203">
        <v>0</v>
      </c>
      <c r="E12" s="202">
        <v>0</v>
      </c>
      <c r="F12" s="204">
        <v>0</v>
      </c>
      <c r="G12" s="204">
        <v>0</v>
      </c>
      <c r="H12" s="202">
        <v>0</v>
      </c>
      <c r="I12" s="204">
        <v>0</v>
      </c>
      <c r="J12" s="203">
        <v>0</v>
      </c>
      <c r="K12" s="202">
        <v>0</v>
      </c>
      <c r="L12" s="203">
        <v>0</v>
      </c>
      <c r="M12" s="202">
        <v>0</v>
      </c>
      <c r="N12" s="203">
        <v>0</v>
      </c>
      <c r="O12" s="204">
        <v>0</v>
      </c>
      <c r="P12" s="203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7.25">
      <c r="A13" s="185"/>
      <c r="B13" s="192"/>
      <c r="C13" s="202"/>
      <c r="D13" s="203"/>
      <c r="E13" s="202"/>
      <c r="F13" s="204"/>
      <c r="G13" s="204"/>
      <c r="H13" s="202"/>
      <c r="I13" s="204"/>
      <c r="J13" s="203"/>
      <c r="K13" s="202"/>
      <c r="L13" s="203"/>
      <c r="M13" s="202"/>
      <c r="N13" s="203"/>
      <c r="O13" s="204"/>
      <c r="P13" s="21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7.25">
      <c r="A14" s="185"/>
      <c r="B14" s="192" t="s">
        <v>18</v>
      </c>
      <c r="C14" s="202">
        <v>0</v>
      </c>
      <c r="D14" s="203">
        <v>0</v>
      </c>
      <c r="E14" s="202">
        <v>0</v>
      </c>
      <c r="F14" s="204">
        <v>0</v>
      </c>
      <c r="G14" s="204">
        <v>0</v>
      </c>
      <c r="H14" s="202">
        <v>0</v>
      </c>
      <c r="I14" s="204">
        <v>0</v>
      </c>
      <c r="J14" s="203">
        <v>0</v>
      </c>
      <c r="K14" s="202">
        <v>0</v>
      </c>
      <c r="L14" s="203">
        <v>0</v>
      </c>
      <c r="M14" s="202">
        <v>0</v>
      </c>
      <c r="N14" s="203">
        <v>0</v>
      </c>
      <c r="O14" s="204">
        <v>0</v>
      </c>
      <c r="P14" s="203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7.25">
      <c r="A15" s="185"/>
      <c r="B15" s="192"/>
      <c r="C15" s="202"/>
      <c r="D15" s="203"/>
      <c r="E15" s="202"/>
      <c r="F15" s="204"/>
      <c r="G15" s="204"/>
      <c r="H15" s="202"/>
      <c r="I15" s="204"/>
      <c r="J15" s="203"/>
      <c r="K15" s="202"/>
      <c r="L15" s="203"/>
      <c r="M15" s="202"/>
      <c r="N15" s="203"/>
      <c r="O15" s="204"/>
      <c r="P15" s="21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0" s="136" customFormat="1" ht="17.25">
      <c r="A16" s="186"/>
      <c r="B16" s="216" t="s">
        <v>19</v>
      </c>
      <c r="C16" s="217"/>
      <c r="D16" s="218"/>
      <c r="E16" s="217"/>
      <c r="F16" s="219"/>
      <c r="G16" s="219"/>
      <c r="H16" s="217" t="s">
        <v>20</v>
      </c>
      <c r="I16" s="219" t="s">
        <v>20</v>
      </c>
      <c r="J16" s="218"/>
      <c r="K16" s="217"/>
      <c r="L16" s="218"/>
      <c r="M16" s="217"/>
      <c r="N16" s="218"/>
      <c r="O16" s="219"/>
      <c r="P16" s="220"/>
      <c r="Q16" s="22"/>
      <c r="R16" s="22"/>
      <c r="S16" s="22"/>
      <c r="T16" s="22"/>
    </row>
    <row r="17" spans="1:28" ht="17.25">
      <c r="A17" s="185"/>
      <c r="B17" s="192"/>
      <c r="C17" s="202"/>
      <c r="D17" s="203"/>
      <c r="E17" s="202"/>
      <c r="F17" s="204"/>
      <c r="G17" s="204"/>
      <c r="H17" s="202"/>
      <c r="I17" s="204"/>
      <c r="J17" s="203"/>
      <c r="K17" s="202"/>
      <c r="L17" s="203"/>
      <c r="M17" s="202"/>
      <c r="N17" s="203"/>
      <c r="O17" s="204"/>
      <c r="P17" s="215"/>
      <c r="Q17" s="4"/>
      <c r="R17" s="4"/>
      <c r="S17" s="4"/>
      <c r="T17" s="124"/>
      <c r="U17" s="4"/>
      <c r="V17" s="4"/>
      <c r="W17" s="4"/>
      <c r="X17" s="4"/>
      <c r="Y17" s="4"/>
      <c r="Z17" s="4"/>
      <c r="AA17" s="4"/>
      <c r="AB17" s="4"/>
    </row>
    <row r="18" spans="1:28" ht="17.25">
      <c r="A18" s="185"/>
      <c r="B18" s="192" t="s">
        <v>110</v>
      </c>
      <c r="C18" s="202">
        <v>0</v>
      </c>
      <c r="D18" s="203">
        <v>0</v>
      </c>
      <c r="E18" s="202">
        <v>0</v>
      </c>
      <c r="F18" s="204">
        <v>0</v>
      </c>
      <c r="G18" s="204">
        <v>0</v>
      </c>
      <c r="H18" s="202">
        <v>0</v>
      </c>
      <c r="I18" s="204">
        <v>0</v>
      </c>
      <c r="J18" s="203">
        <v>0</v>
      </c>
      <c r="K18" s="202">
        <v>0</v>
      </c>
      <c r="L18" s="203">
        <v>0</v>
      </c>
      <c r="M18" s="202">
        <v>0</v>
      </c>
      <c r="N18" s="203">
        <v>0</v>
      </c>
      <c r="O18" s="204">
        <v>0</v>
      </c>
      <c r="P18" s="203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7.25">
      <c r="A19" s="185"/>
      <c r="B19" s="192"/>
      <c r="C19" s="202"/>
      <c r="D19" s="203"/>
      <c r="E19" s="202"/>
      <c r="F19" s="204"/>
      <c r="G19" s="204"/>
      <c r="H19" s="202"/>
      <c r="I19" s="204"/>
      <c r="J19" s="203"/>
      <c r="K19" s="202"/>
      <c r="L19" s="203"/>
      <c r="M19" s="202"/>
      <c r="N19" s="203"/>
      <c r="O19" s="204"/>
      <c r="P19" s="21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0" s="136" customFormat="1" ht="17.25">
      <c r="A20" s="186"/>
      <c r="B20" s="216" t="s">
        <v>21</v>
      </c>
      <c r="C20" s="221">
        <v>0</v>
      </c>
      <c r="D20" s="222">
        <v>0</v>
      </c>
      <c r="E20" s="221">
        <v>0</v>
      </c>
      <c r="F20" s="223">
        <v>0</v>
      </c>
      <c r="G20" s="223">
        <v>0</v>
      </c>
      <c r="H20" s="221">
        <v>0</v>
      </c>
      <c r="I20" s="223">
        <v>0</v>
      </c>
      <c r="J20" s="222">
        <v>0</v>
      </c>
      <c r="K20" s="221">
        <v>0</v>
      </c>
      <c r="L20" s="222">
        <v>0</v>
      </c>
      <c r="M20" s="221">
        <v>0</v>
      </c>
      <c r="N20" s="222">
        <v>0</v>
      </c>
      <c r="O20" s="223">
        <v>0</v>
      </c>
      <c r="P20" s="222">
        <v>0</v>
      </c>
      <c r="Q20" s="22"/>
      <c r="R20" s="22"/>
      <c r="S20" s="22"/>
      <c r="T20" s="22"/>
    </row>
    <row r="21" spans="1:28" ht="17.25">
      <c r="A21" s="185"/>
      <c r="B21" s="192"/>
      <c r="C21" s="202"/>
      <c r="D21" s="203"/>
      <c r="E21" s="202"/>
      <c r="F21" s="204"/>
      <c r="G21" s="204"/>
      <c r="H21" s="202"/>
      <c r="I21" s="204"/>
      <c r="J21" s="203"/>
      <c r="K21" s="202"/>
      <c r="L21" s="203"/>
      <c r="M21" s="202"/>
      <c r="N21" s="203"/>
      <c r="O21" s="202"/>
      <c r="P21" s="224">
        <f>D21-L21</f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7.25">
      <c r="A22" s="185"/>
      <c r="B22" s="192" t="s">
        <v>22</v>
      </c>
      <c r="C22" s="202"/>
      <c r="D22" s="225"/>
      <c r="E22" s="204"/>
      <c r="F22" s="204"/>
      <c r="G22" s="204"/>
      <c r="H22" s="202"/>
      <c r="I22" s="204"/>
      <c r="J22" s="203"/>
      <c r="K22" s="202"/>
      <c r="L22" s="203"/>
      <c r="M22" s="202"/>
      <c r="N22" s="203"/>
      <c r="O22" s="202"/>
      <c r="P22" s="224">
        <f>D22-L22</f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7.25">
      <c r="A23" s="185"/>
      <c r="B23" s="192" t="s">
        <v>23</v>
      </c>
      <c r="C23" s="202">
        <v>0</v>
      </c>
      <c r="D23" s="226">
        <v>0</v>
      </c>
      <c r="E23" s="204"/>
      <c r="F23" s="192"/>
      <c r="G23" s="192"/>
      <c r="H23" s="227"/>
      <c r="I23" s="204">
        <v>0</v>
      </c>
      <c r="J23" s="227"/>
      <c r="K23" s="228">
        <f>H24+E23</f>
        <v>0</v>
      </c>
      <c r="L23" s="227">
        <v>0</v>
      </c>
      <c r="M23" s="229" t="str">
        <f>IF((C23-K23)&lt;0,(C23-K23),"0")</f>
        <v>0</v>
      </c>
      <c r="N23" s="203">
        <f>IF((C23-K23)&lt;0," ",(C23-K23))</f>
        <v>0</v>
      </c>
      <c r="O23" s="227"/>
      <c r="P23" s="22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7.25">
      <c r="A24" s="187">
        <v>9</v>
      </c>
      <c r="B24" s="192" t="s">
        <v>155</v>
      </c>
      <c r="C24" s="192"/>
      <c r="D24" s="230"/>
      <c r="E24" s="204"/>
      <c r="F24" s="192"/>
      <c r="G24" s="231"/>
      <c r="H24" s="232">
        <f>C23-E23</f>
        <v>0</v>
      </c>
      <c r="I24" s="204"/>
      <c r="J24" s="233">
        <f>H24+I23</f>
        <v>0</v>
      </c>
      <c r="K24" s="228"/>
      <c r="L24" s="234">
        <v>0</v>
      </c>
      <c r="M24" s="229" t="str">
        <f>IF((C24-K24)&lt;0,(C24-K24),"0")</f>
        <v>0</v>
      </c>
      <c r="N24" s="203"/>
      <c r="O24" s="235"/>
      <c r="P24" s="22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7.25">
      <c r="A25" s="185">
        <v>10</v>
      </c>
      <c r="B25" s="192" t="s">
        <v>24</v>
      </c>
      <c r="C25" s="236">
        <v>170430.76</v>
      </c>
      <c r="D25" s="237">
        <v>13211.42</v>
      </c>
      <c r="E25" s="238"/>
      <c r="F25" s="239">
        <v>300</v>
      </c>
      <c r="G25" s="239">
        <v>300</v>
      </c>
      <c r="H25" s="240"/>
      <c r="I25" s="239"/>
      <c r="J25" s="236">
        <f aca="true" t="shared" si="0" ref="J25:J34">H25+I25</f>
        <v>0</v>
      </c>
      <c r="K25" s="241"/>
      <c r="L25" s="242">
        <f>(F25+I25)</f>
        <v>300</v>
      </c>
      <c r="M25" s="243"/>
      <c r="N25" s="244">
        <f>SUM(C25-K25)</f>
        <v>170430.76</v>
      </c>
      <c r="O25" s="245"/>
      <c r="P25" s="244">
        <f aca="true" t="shared" si="1" ref="P25:P34">SUM(D25-L25)</f>
        <v>12911.42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57" customFormat="1" ht="17.25">
      <c r="A26" s="185">
        <v>20</v>
      </c>
      <c r="B26" s="246" t="s">
        <v>129</v>
      </c>
      <c r="C26" s="240"/>
      <c r="D26" s="247">
        <v>5000</v>
      </c>
      <c r="E26" s="238"/>
      <c r="F26" s="238"/>
      <c r="G26" s="238">
        <f aca="true" t="shared" si="2" ref="G26:G34">SUM(E26:F26)</f>
        <v>0</v>
      </c>
      <c r="H26" s="248"/>
      <c r="I26" s="239">
        <v>0</v>
      </c>
      <c r="J26" s="236">
        <f t="shared" si="0"/>
        <v>0</v>
      </c>
      <c r="K26" s="241">
        <f aca="true" t="shared" si="3" ref="K26:K34">E26+H26</f>
        <v>0</v>
      </c>
      <c r="L26" s="242">
        <f>(F26+I26)</f>
        <v>0</v>
      </c>
      <c r="M26" s="249" t="str">
        <f aca="true" t="shared" si="4" ref="M26:M31">IF((C26-K26)&lt;0,(C26-K26),"0")</f>
        <v>0</v>
      </c>
      <c r="N26" s="244">
        <f aca="true" t="shared" si="5" ref="N26:N32">SUM(C26-H26)</f>
        <v>0</v>
      </c>
      <c r="O26" s="250"/>
      <c r="P26" s="244">
        <f t="shared" si="1"/>
        <v>5000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7.25">
      <c r="A27" s="185">
        <v>30</v>
      </c>
      <c r="B27" s="192" t="s">
        <v>127</v>
      </c>
      <c r="C27" s="241"/>
      <c r="D27" s="251">
        <v>3000</v>
      </c>
      <c r="E27" s="238"/>
      <c r="F27" s="238"/>
      <c r="G27" s="242">
        <f t="shared" si="2"/>
        <v>0</v>
      </c>
      <c r="H27" s="252"/>
      <c r="I27" s="253"/>
      <c r="J27" s="236">
        <f t="shared" si="0"/>
        <v>0</v>
      </c>
      <c r="K27" s="241">
        <f t="shared" si="3"/>
        <v>0</v>
      </c>
      <c r="L27" s="242">
        <f aca="true" t="shared" si="6" ref="L27:L34">(F27+I27)</f>
        <v>0</v>
      </c>
      <c r="M27" s="249" t="str">
        <f t="shared" si="4"/>
        <v>0</v>
      </c>
      <c r="N27" s="244">
        <f t="shared" si="5"/>
        <v>0</v>
      </c>
      <c r="O27" s="250"/>
      <c r="P27" s="244">
        <f t="shared" si="1"/>
        <v>3000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7.25">
      <c r="A28" s="185">
        <v>50</v>
      </c>
      <c r="B28" s="192" t="s">
        <v>128</v>
      </c>
      <c r="C28" s="254"/>
      <c r="D28" s="247">
        <v>14225</v>
      </c>
      <c r="E28" s="238"/>
      <c r="F28" s="238">
        <v>11707.67</v>
      </c>
      <c r="G28" s="238">
        <f t="shared" si="2"/>
        <v>11707.67</v>
      </c>
      <c r="H28" s="254"/>
      <c r="I28" s="255">
        <v>2517.33</v>
      </c>
      <c r="J28" s="236">
        <f>SUM(H28+I28)</f>
        <v>2517.33</v>
      </c>
      <c r="K28" s="241">
        <f t="shared" si="3"/>
        <v>0</v>
      </c>
      <c r="L28" s="242">
        <f t="shared" si="6"/>
        <v>14225</v>
      </c>
      <c r="M28" s="249" t="str">
        <f t="shared" si="4"/>
        <v>0</v>
      </c>
      <c r="N28" s="244">
        <f t="shared" si="5"/>
        <v>0</v>
      </c>
      <c r="O28" s="244">
        <f>SUM(L28-D28)</f>
        <v>0</v>
      </c>
      <c r="P28" s="244">
        <f t="shared" si="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7.25">
      <c r="A29" s="185">
        <v>55</v>
      </c>
      <c r="B29" s="192" t="s">
        <v>112</v>
      </c>
      <c r="C29" s="256"/>
      <c r="D29" s="247">
        <v>30000</v>
      </c>
      <c r="E29" s="238"/>
      <c r="F29" s="238">
        <v>2608.95</v>
      </c>
      <c r="G29" s="238">
        <f t="shared" si="2"/>
        <v>2608.95</v>
      </c>
      <c r="H29" s="252"/>
      <c r="I29" s="391">
        <v>500</v>
      </c>
      <c r="J29" s="392">
        <v>500</v>
      </c>
      <c r="K29" s="393">
        <f t="shared" si="3"/>
        <v>0</v>
      </c>
      <c r="L29" s="394">
        <f t="shared" si="6"/>
        <v>3108.95</v>
      </c>
      <c r="M29" s="249" t="str">
        <f t="shared" si="4"/>
        <v>0</v>
      </c>
      <c r="N29" s="244">
        <f t="shared" si="5"/>
        <v>0</v>
      </c>
      <c r="O29" s="257"/>
      <c r="P29" s="244">
        <f t="shared" si="1"/>
        <v>26891.05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7.25" customHeight="1">
      <c r="A30" s="185">
        <v>56</v>
      </c>
      <c r="B30" s="192" t="s">
        <v>130</v>
      </c>
      <c r="C30" s="248"/>
      <c r="D30" s="247">
        <v>25000</v>
      </c>
      <c r="E30" s="238"/>
      <c r="F30" s="238">
        <v>12838</v>
      </c>
      <c r="G30" s="238">
        <f t="shared" si="2"/>
        <v>12838</v>
      </c>
      <c r="H30" s="252"/>
      <c r="I30" s="395">
        <v>12838</v>
      </c>
      <c r="J30" s="392">
        <f>SUM(H30+I30)</f>
        <v>12838</v>
      </c>
      <c r="K30" s="393">
        <f t="shared" si="3"/>
        <v>0</v>
      </c>
      <c r="L30" s="394">
        <f t="shared" si="6"/>
        <v>25676</v>
      </c>
      <c r="M30" s="249" t="str">
        <f t="shared" si="4"/>
        <v>0</v>
      </c>
      <c r="N30" s="244">
        <f t="shared" si="5"/>
        <v>0</v>
      </c>
      <c r="O30" s="406">
        <v>676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6.5" customHeight="1">
      <c r="A31" s="185">
        <v>60</v>
      </c>
      <c r="B31" s="192" t="s">
        <v>25</v>
      </c>
      <c r="C31" s="252"/>
      <c r="D31" s="247">
        <v>5000</v>
      </c>
      <c r="E31" s="238"/>
      <c r="F31" s="238">
        <v>1230.12</v>
      </c>
      <c r="G31" s="238">
        <f t="shared" si="2"/>
        <v>1230.12</v>
      </c>
      <c r="H31" s="252"/>
      <c r="I31" s="391"/>
      <c r="J31" s="392">
        <f>SUM(H31+I31)</f>
        <v>0</v>
      </c>
      <c r="K31" s="393">
        <f t="shared" si="3"/>
        <v>0</v>
      </c>
      <c r="L31" s="394">
        <f t="shared" si="6"/>
        <v>1230.12</v>
      </c>
      <c r="M31" s="249" t="str">
        <f t="shared" si="4"/>
        <v>0</v>
      </c>
      <c r="N31" s="244">
        <f t="shared" si="5"/>
        <v>0</v>
      </c>
      <c r="O31" s="250"/>
      <c r="P31" s="244">
        <f t="shared" si="1"/>
        <v>3769.88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>
      <c r="A32" s="185">
        <v>65</v>
      </c>
      <c r="B32" s="192" t="s">
        <v>121</v>
      </c>
      <c r="C32" s="252"/>
      <c r="D32" s="258">
        <v>18000</v>
      </c>
      <c r="E32" s="238"/>
      <c r="F32" s="238"/>
      <c r="G32" s="238">
        <f t="shared" si="2"/>
        <v>0</v>
      </c>
      <c r="H32" s="252"/>
      <c r="I32" s="396"/>
      <c r="J32" s="392">
        <f t="shared" si="0"/>
        <v>0</v>
      </c>
      <c r="K32" s="393">
        <f t="shared" si="3"/>
        <v>0</v>
      </c>
      <c r="L32" s="394">
        <f t="shared" si="6"/>
        <v>0</v>
      </c>
      <c r="M32" s="252"/>
      <c r="N32" s="244">
        <f t="shared" si="5"/>
        <v>0</v>
      </c>
      <c r="O32" s="259"/>
      <c r="P32" s="244">
        <f t="shared" si="1"/>
        <v>18000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7.25">
      <c r="A33" s="187">
        <v>66</v>
      </c>
      <c r="B33" s="260" t="s">
        <v>149</v>
      </c>
      <c r="C33" s="254">
        <v>304048</v>
      </c>
      <c r="D33" s="261">
        <v>761011.89</v>
      </c>
      <c r="E33" s="254">
        <v>607525.5</v>
      </c>
      <c r="F33" s="255">
        <v>343821.24</v>
      </c>
      <c r="G33" s="238">
        <f t="shared" si="2"/>
        <v>951346.74</v>
      </c>
      <c r="H33" s="252"/>
      <c r="I33" s="391"/>
      <c r="J33" s="392">
        <f t="shared" si="0"/>
        <v>0</v>
      </c>
      <c r="K33" s="393">
        <f t="shared" si="3"/>
        <v>607525.5</v>
      </c>
      <c r="L33" s="394">
        <f t="shared" si="6"/>
        <v>343821.24</v>
      </c>
      <c r="M33" s="262">
        <f>SUM(E33-C33)</f>
        <v>303477.5</v>
      </c>
      <c r="N33" s="244"/>
      <c r="O33" s="263"/>
      <c r="P33" s="244">
        <f t="shared" si="1"/>
        <v>417190.65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7.25">
      <c r="A34" s="187">
        <v>67</v>
      </c>
      <c r="B34" s="260" t="s">
        <v>150</v>
      </c>
      <c r="C34" s="254">
        <v>101289</v>
      </c>
      <c r="D34" s="264">
        <v>157245.6</v>
      </c>
      <c r="E34" s="254">
        <v>98247.33</v>
      </c>
      <c r="F34" s="255">
        <v>111744.36</v>
      </c>
      <c r="G34" s="238">
        <f t="shared" si="2"/>
        <v>209991.69</v>
      </c>
      <c r="H34" s="252"/>
      <c r="I34" s="397">
        <v>7832.98</v>
      </c>
      <c r="J34" s="392">
        <f t="shared" si="0"/>
        <v>7832.98</v>
      </c>
      <c r="K34" s="393">
        <f t="shared" si="3"/>
        <v>98247.33</v>
      </c>
      <c r="L34" s="394">
        <f t="shared" si="6"/>
        <v>119577.34</v>
      </c>
      <c r="M34" s="227"/>
      <c r="N34" s="244">
        <f>SUM(C34-E34)</f>
        <v>3041.6699999999983</v>
      </c>
      <c r="O34" s="263"/>
      <c r="P34" s="244">
        <f t="shared" si="1"/>
        <v>37668.26000000001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6" s="127" customFormat="1" ht="17.25">
      <c r="A35" s="188"/>
      <c r="B35" s="265" t="s">
        <v>151</v>
      </c>
      <c r="C35" s="266">
        <f>SUM(C25:C34)</f>
        <v>575767.76</v>
      </c>
      <c r="D35" s="267">
        <f>SUM(D25:D34)</f>
        <v>1031693.91</v>
      </c>
      <c r="E35" s="268">
        <f>SUM(E29:E34)</f>
        <v>705772.83</v>
      </c>
      <c r="F35" s="269">
        <f>SUM(F25:F34)</f>
        <v>484250.33999999997</v>
      </c>
      <c r="G35" s="270">
        <f>SUM(G25:G34)</f>
        <v>1190023.17</v>
      </c>
      <c r="H35" s="271">
        <f>SUM(H24:H34)</f>
        <v>0</v>
      </c>
      <c r="I35" s="272">
        <f>SUM(I24:I34)</f>
        <v>23688.309999999998</v>
      </c>
      <c r="J35" s="273">
        <f>SUM(J24:J34)</f>
        <v>23688.309999999998</v>
      </c>
      <c r="K35" s="268">
        <f>SUM(K25:K34)</f>
        <v>705772.83</v>
      </c>
      <c r="L35" s="274">
        <f>SUM(L25:L34)</f>
        <v>507938.65</v>
      </c>
      <c r="M35" s="275">
        <f>SUM(M33:M34)</f>
        <v>303477.5</v>
      </c>
      <c r="N35" s="276">
        <f>SUM(N25:N34)</f>
        <v>173472.43</v>
      </c>
      <c r="O35" s="277">
        <f>SUM(O25:O34)</f>
        <v>676</v>
      </c>
      <c r="P35" s="278">
        <f>SUM(P25:P34)</f>
        <v>524431.26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8" ht="17.25">
      <c r="A36" s="187"/>
      <c r="B36" s="260"/>
      <c r="C36" s="252"/>
      <c r="D36" s="264"/>
      <c r="E36" s="252"/>
      <c r="F36" s="279"/>
      <c r="G36" s="279"/>
      <c r="H36" s="252"/>
      <c r="I36" s="279"/>
      <c r="J36" s="236"/>
      <c r="K36" s="252"/>
      <c r="L36" s="280"/>
      <c r="M36" s="252"/>
      <c r="N36" s="264"/>
      <c r="O36" s="279"/>
      <c r="P36" s="26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7.25">
      <c r="A37" s="187"/>
      <c r="B37" s="192" t="s">
        <v>152</v>
      </c>
      <c r="C37" s="252"/>
      <c r="D37" s="264"/>
      <c r="E37" s="252"/>
      <c r="F37" s="279"/>
      <c r="G37" s="279"/>
      <c r="H37" s="252"/>
      <c r="I37" s="279"/>
      <c r="J37" s="236"/>
      <c r="K37" s="252"/>
      <c r="L37" s="280"/>
      <c r="M37" s="252"/>
      <c r="N37" s="264"/>
      <c r="O37" s="279"/>
      <c r="P37" s="26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7.25">
      <c r="A38" s="187">
        <v>70</v>
      </c>
      <c r="B38" s="260" t="s">
        <v>153</v>
      </c>
      <c r="C38" s="252"/>
      <c r="D38" s="264">
        <v>100000</v>
      </c>
      <c r="E38" s="252"/>
      <c r="F38" s="279"/>
      <c r="G38" s="279"/>
      <c r="H38" s="252"/>
      <c r="I38" s="279"/>
      <c r="J38" s="236"/>
      <c r="K38" s="252"/>
      <c r="L38" s="280"/>
      <c r="M38" s="252"/>
      <c r="N38" s="264"/>
      <c r="O38" s="279"/>
      <c r="P38" s="264">
        <v>100000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7.25">
      <c r="A39" s="185">
        <v>75</v>
      </c>
      <c r="B39" s="192" t="s">
        <v>131</v>
      </c>
      <c r="C39" s="252"/>
      <c r="D39" s="264">
        <v>1700000</v>
      </c>
      <c r="E39" s="252"/>
      <c r="F39" s="279"/>
      <c r="G39" s="279"/>
      <c r="H39" s="252"/>
      <c r="I39" s="279"/>
      <c r="J39" s="236"/>
      <c r="K39" s="252"/>
      <c r="L39" s="280"/>
      <c r="M39" s="252"/>
      <c r="N39" s="264">
        <f aca="true" t="shared" si="7" ref="N39:N58">IF((C39-K39)&lt;0," ",(C39-K39))</f>
        <v>0</v>
      </c>
      <c r="O39" s="279"/>
      <c r="P39" s="264">
        <v>1700000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7.25">
      <c r="A40" s="185"/>
      <c r="B40" s="192" t="s">
        <v>27</v>
      </c>
      <c r="C40" s="241"/>
      <c r="D40" s="281"/>
      <c r="E40" s="241"/>
      <c r="F40" s="238"/>
      <c r="G40" s="238"/>
      <c r="H40" s="252">
        <v>0</v>
      </c>
      <c r="I40" s="238"/>
      <c r="J40" s="236"/>
      <c r="K40" s="252" t="s">
        <v>20</v>
      </c>
      <c r="L40" s="242"/>
      <c r="M40" s="252">
        <v>0</v>
      </c>
      <c r="N40" s="264">
        <v>0</v>
      </c>
      <c r="O40" s="279"/>
      <c r="P40" s="28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7.25">
      <c r="A41" s="185">
        <v>77</v>
      </c>
      <c r="B41" s="192" t="s">
        <v>154</v>
      </c>
      <c r="C41" s="241"/>
      <c r="D41" s="281">
        <v>0</v>
      </c>
      <c r="E41" s="241"/>
      <c r="F41" s="238"/>
      <c r="G41" s="238"/>
      <c r="H41" s="252"/>
      <c r="I41" s="238"/>
      <c r="J41" s="236"/>
      <c r="K41" s="252"/>
      <c r="L41" s="242"/>
      <c r="M41" s="252"/>
      <c r="N41" s="264"/>
      <c r="O41" s="279"/>
      <c r="P41" s="281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7.25">
      <c r="A42" s="185">
        <v>78</v>
      </c>
      <c r="B42" s="192" t="s">
        <v>132</v>
      </c>
      <c r="C42" s="282"/>
      <c r="D42" s="242"/>
      <c r="E42" s="252"/>
      <c r="F42" s="238"/>
      <c r="G42" s="238"/>
      <c r="H42" s="252"/>
      <c r="I42" s="238"/>
      <c r="J42" s="236"/>
      <c r="K42" s="252"/>
      <c r="L42" s="242"/>
      <c r="M42" s="252"/>
      <c r="N42" s="264">
        <f t="shared" si="7"/>
        <v>0</v>
      </c>
      <c r="O42" s="279"/>
      <c r="P42" s="24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6" s="136" customFormat="1" ht="17.25">
      <c r="A43" s="186"/>
      <c r="B43" s="216" t="s">
        <v>28</v>
      </c>
      <c r="C43" s="283">
        <f>SUM(C40+C57+C43)</f>
        <v>0</v>
      </c>
      <c r="D43" s="284">
        <f>SUM(D38:D42)</f>
        <v>1800000</v>
      </c>
      <c r="E43" s="285">
        <f>E40</f>
        <v>0</v>
      </c>
      <c r="F43" s="286">
        <f>SUM(F40)</f>
        <v>0</v>
      </c>
      <c r="G43" s="286">
        <f>SUM(G40)</f>
        <v>0</v>
      </c>
      <c r="H43" s="287">
        <v>0</v>
      </c>
      <c r="I43" s="288">
        <f>SUM(I40)</f>
        <v>0</v>
      </c>
      <c r="J43" s="236">
        <f>H43+I43</f>
        <v>0</v>
      </c>
      <c r="K43" s="287" t="s">
        <v>20</v>
      </c>
      <c r="L43" s="289">
        <f>SUM(L40)</f>
        <v>0</v>
      </c>
      <c r="M43" s="287">
        <v>0</v>
      </c>
      <c r="N43" s="264">
        <v>0</v>
      </c>
      <c r="O43" s="290"/>
      <c r="P43" s="284">
        <f>SUM(P38:P42)</f>
        <v>1800000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8" ht="17.25">
      <c r="A44" s="185"/>
      <c r="B44" s="192"/>
      <c r="C44" s="282"/>
      <c r="D44" s="280"/>
      <c r="E44" s="282"/>
      <c r="F44" s="291"/>
      <c r="G44" s="291"/>
      <c r="H44" s="252"/>
      <c r="I44" s="279"/>
      <c r="J44" s="236"/>
      <c r="K44" s="252"/>
      <c r="L44" s="280"/>
      <c r="M44" s="282"/>
      <c r="N44" s="264">
        <f t="shared" si="7"/>
        <v>0</v>
      </c>
      <c r="O44" s="279"/>
      <c r="P44" s="26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7.25">
      <c r="A45" s="185"/>
      <c r="B45" s="192" t="s">
        <v>29</v>
      </c>
      <c r="C45" s="252"/>
      <c r="D45" s="280"/>
      <c r="E45" s="252"/>
      <c r="F45" s="279"/>
      <c r="G45" s="279"/>
      <c r="H45" s="252"/>
      <c r="I45" s="279"/>
      <c r="J45" s="236"/>
      <c r="K45" s="252"/>
      <c r="L45" s="280"/>
      <c r="M45" s="252"/>
      <c r="N45" s="264">
        <f t="shared" si="7"/>
        <v>0</v>
      </c>
      <c r="O45" s="279"/>
      <c r="P45" s="26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7.25">
      <c r="A46" s="185"/>
      <c r="B46" s="192"/>
      <c r="C46" s="252"/>
      <c r="D46" s="280"/>
      <c r="E46" s="252"/>
      <c r="F46" s="279"/>
      <c r="G46" s="279"/>
      <c r="H46" s="252"/>
      <c r="I46" s="279"/>
      <c r="J46" s="236"/>
      <c r="K46" s="252"/>
      <c r="L46" s="280"/>
      <c r="M46" s="252"/>
      <c r="N46" s="264">
        <f t="shared" si="7"/>
        <v>0</v>
      </c>
      <c r="O46" s="279"/>
      <c r="P46" s="26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7.25">
      <c r="A47" s="185">
        <v>79</v>
      </c>
      <c r="B47" s="192" t="s">
        <v>122</v>
      </c>
      <c r="C47" s="252"/>
      <c r="D47" s="242">
        <v>0</v>
      </c>
      <c r="E47" s="252"/>
      <c r="F47" s="279"/>
      <c r="G47" s="279"/>
      <c r="H47" s="252"/>
      <c r="I47" s="279"/>
      <c r="J47" s="236"/>
      <c r="K47" s="252"/>
      <c r="L47" s="280"/>
      <c r="M47" s="252"/>
      <c r="N47" s="264">
        <f t="shared" si="7"/>
        <v>0</v>
      </c>
      <c r="O47" s="279"/>
      <c r="P47" s="26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7.25">
      <c r="A48" s="185">
        <v>81</v>
      </c>
      <c r="B48" s="192" t="s">
        <v>133</v>
      </c>
      <c r="C48" s="252"/>
      <c r="D48" s="242">
        <v>1000000</v>
      </c>
      <c r="E48" s="252"/>
      <c r="F48" s="279"/>
      <c r="G48" s="279"/>
      <c r="H48" s="252"/>
      <c r="I48" s="279"/>
      <c r="J48" s="236"/>
      <c r="K48" s="252"/>
      <c r="L48" s="280"/>
      <c r="M48" s="252"/>
      <c r="N48" s="264">
        <f t="shared" si="7"/>
        <v>0</v>
      </c>
      <c r="O48" s="279"/>
      <c r="P48" s="264">
        <v>1000000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7.25">
      <c r="A49" s="185">
        <v>85</v>
      </c>
      <c r="B49" s="192" t="s">
        <v>134</v>
      </c>
      <c r="C49" s="252"/>
      <c r="D49" s="242">
        <v>0</v>
      </c>
      <c r="E49" s="252"/>
      <c r="F49" s="279"/>
      <c r="G49" s="279"/>
      <c r="H49" s="252"/>
      <c r="I49" s="279"/>
      <c r="J49" s="236"/>
      <c r="K49" s="252"/>
      <c r="L49" s="280"/>
      <c r="M49" s="252"/>
      <c r="N49" s="264">
        <f t="shared" si="7"/>
        <v>0</v>
      </c>
      <c r="O49" s="279"/>
      <c r="P49" s="26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7.25">
      <c r="A50" s="187">
        <v>86</v>
      </c>
      <c r="B50" s="260" t="s">
        <v>159</v>
      </c>
      <c r="C50" s="252"/>
      <c r="D50" s="242">
        <v>24227.12</v>
      </c>
      <c r="E50" s="252"/>
      <c r="F50" s="279"/>
      <c r="G50" s="279"/>
      <c r="H50" s="252"/>
      <c r="I50" s="279"/>
      <c r="J50" s="236"/>
      <c r="K50" s="252"/>
      <c r="L50" s="280"/>
      <c r="M50" s="252"/>
      <c r="N50" s="264"/>
      <c r="O50" s="279"/>
      <c r="P50" s="242">
        <v>24227.12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6" s="136" customFormat="1" ht="17.25">
      <c r="A51" s="186"/>
      <c r="B51" s="216" t="s">
        <v>30</v>
      </c>
      <c r="C51" s="292"/>
      <c r="D51" s="293">
        <f>SUM(D48:D50)</f>
        <v>1024227.12</v>
      </c>
      <c r="E51" s="287"/>
      <c r="F51" s="290"/>
      <c r="G51" s="290"/>
      <c r="H51" s="287"/>
      <c r="I51" s="290"/>
      <c r="J51" s="236"/>
      <c r="K51" s="287"/>
      <c r="L51" s="294"/>
      <c r="M51" s="287"/>
      <c r="N51" s="264">
        <f t="shared" si="7"/>
        <v>0</v>
      </c>
      <c r="O51" s="290"/>
      <c r="P51" s="293">
        <v>1024227.12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8" ht="17.25">
      <c r="A52" s="185"/>
      <c r="B52" s="192"/>
      <c r="C52" s="252"/>
      <c r="D52" s="295"/>
      <c r="E52" s="252"/>
      <c r="F52" s="279"/>
      <c r="G52" s="279"/>
      <c r="H52" s="252"/>
      <c r="I52" s="279"/>
      <c r="J52" s="236"/>
      <c r="K52" s="252"/>
      <c r="L52" s="280"/>
      <c r="M52" s="252"/>
      <c r="N52" s="264">
        <f t="shared" si="7"/>
        <v>0</v>
      </c>
      <c r="O52" s="279"/>
      <c r="P52" s="26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7.25">
      <c r="A53" s="185"/>
      <c r="B53" s="192" t="s">
        <v>31</v>
      </c>
      <c r="C53" s="252"/>
      <c r="D53" s="280"/>
      <c r="E53" s="252"/>
      <c r="F53" s="279"/>
      <c r="G53" s="279"/>
      <c r="H53" s="252"/>
      <c r="I53" s="279"/>
      <c r="J53" s="236"/>
      <c r="K53" s="252"/>
      <c r="L53" s="280">
        <v>0</v>
      </c>
      <c r="M53" s="252">
        <v>0</v>
      </c>
      <c r="N53" s="264">
        <f t="shared" si="7"/>
        <v>0</v>
      </c>
      <c r="O53" s="279"/>
      <c r="P53" s="280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7.25">
      <c r="A54" s="185">
        <v>80</v>
      </c>
      <c r="B54" s="192" t="s">
        <v>32</v>
      </c>
      <c r="C54" s="252">
        <v>0</v>
      </c>
      <c r="D54" s="236">
        <v>9000</v>
      </c>
      <c r="E54" s="252">
        <v>0</v>
      </c>
      <c r="F54" s="238">
        <v>6666.32</v>
      </c>
      <c r="G54" s="238">
        <f>SUM(E54:F54)</f>
        <v>6666.32</v>
      </c>
      <c r="H54" s="252">
        <v>0</v>
      </c>
      <c r="I54" s="238"/>
      <c r="J54" s="236">
        <v>0</v>
      </c>
      <c r="K54" s="252">
        <f>(E54+H54)</f>
        <v>0</v>
      </c>
      <c r="L54" s="242">
        <f>(F54+I54)</f>
        <v>6666.32</v>
      </c>
      <c r="M54" s="296" t="str">
        <f>IF((C54-K54)&lt;0,(C54-K54),"0")</f>
        <v>0</v>
      </c>
      <c r="N54" s="264">
        <f t="shared" si="7"/>
        <v>0</v>
      </c>
      <c r="O54" s="279" t="str">
        <f>IF((D54-L54)&lt;0,(D54-L54),"0")</f>
        <v>0</v>
      </c>
      <c r="P54" s="242">
        <f>IF((D54-L54)&lt;0,"0",(D54-L54))</f>
        <v>2333.6800000000003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7.25">
      <c r="A55" s="185">
        <v>90</v>
      </c>
      <c r="B55" s="192" t="s">
        <v>33</v>
      </c>
      <c r="C55" s="248"/>
      <c r="D55" s="236">
        <v>5000</v>
      </c>
      <c r="E55" s="252">
        <v>0</v>
      </c>
      <c r="F55" s="238">
        <v>1423.7</v>
      </c>
      <c r="G55" s="238">
        <f>SUM(E55:F55)</f>
        <v>1423.7</v>
      </c>
      <c r="H55" s="238"/>
      <c r="I55" s="297"/>
      <c r="J55" s="238"/>
      <c r="K55" s="248"/>
      <c r="L55" s="242">
        <f>(F55+I55)</f>
        <v>1423.7</v>
      </c>
      <c r="M55" s="252">
        <v>0</v>
      </c>
      <c r="N55" s="264">
        <f t="shared" si="7"/>
        <v>0</v>
      </c>
      <c r="O55" s="297"/>
      <c r="P55" s="242">
        <f>IF((D55-L55)&lt;0,"0",(D55-L55))</f>
        <v>3576.3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7.25">
      <c r="A56" s="185"/>
      <c r="B56" s="192"/>
      <c r="C56" s="298"/>
      <c r="D56" s="236"/>
      <c r="E56" s="252"/>
      <c r="F56" s="281"/>
      <c r="G56" s="238"/>
      <c r="H56" s="252"/>
      <c r="I56" s="238"/>
      <c r="J56" s="236"/>
      <c r="K56" s="248"/>
      <c r="L56" s="280"/>
      <c r="M56" s="252"/>
      <c r="N56" s="264">
        <f t="shared" si="7"/>
        <v>0</v>
      </c>
      <c r="O56" s="255">
        <f>D56-L56</f>
        <v>0</v>
      </c>
      <c r="P56" s="26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6" s="127" customFormat="1" ht="17.25">
      <c r="A57" s="189"/>
      <c r="B57" s="216" t="s">
        <v>34</v>
      </c>
      <c r="C57" s="266">
        <f>SUM(C54:C55)</f>
        <v>0</v>
      </c>
      <c r="D57" s="299">
        <f>SUM(D54:D55)</f>
        <v>14000</v>
      </c>
      <c r="E57" s="292">
        <v>0</v>
      </c>
      <c r="F57" s="300">
        <f>F54+F55</f>
        <v>8090.0199999999995</v>
      </c>
      <c r="G57" s="300">
        <f>SUM(G54:G55)</f>
        <v>8090.0199999999995</v>
      </c>
      <c r="H57" s="301"/>
      <c r="I57" s="302"/>
      <c r="J57" s="299">
        <f>H57+I57</f>
        <v>0</v>
      </c>
      <c r="K57" s="266"/>
      <c r="L57" s="299">
        <f>SUM(L54:L56)</f>
        <v>8090.0199999999995</v>
      </c>
      <c r="M57" s="303">
        <v>0</v>
      </c>
      <c r="N57" s="276">
        <f t="shared" si="7"/>
        <v>0</v>
      </c>
      <c r="O57" s="304"/>
      <c r="P57" s="267">
        <f>SUM(P54:P56)</f>
        <v>5909.9800000000005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8" ht="18" thickBot="1">
      <c r="A58" s="185"/>
      <c r="B58" s="192"/>
      <c r="C58" s="305"/>
      <c r="D58" s="306"/>
      <c r="E58" s="252"/>
      <c r="F58" s="279"/>
      <c r="G58" s="279"/>
      <c r="H58" s="248"/>
      <c r="I58" s="291"/>
      <c r="J58" s="307"/>
      <c r="K58" s="252"/>
      <c r="L58" s="295"/>
      <c r="M58" s="305"/>
      <c r="N58" s="264">
        <f t="shared" si="7"/>
        <v>0</v>
      </c>
      <c r="O58" s="279"/>
      <c r="P58" s="308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2" customFormat="1" ht="24" customHeight="1" thickBot="1">
      <c r="A59" s="47"/>
      <c r="B59" s="309" t="s">
        <v>35</v>
      </c>
      <c r="C59" s="364">
        <f>SUM(C35+C57)</f>
        <v>575767.76</v>
      </c>
      <c r="D59" s="311">
        <f>SUM(D35+D43+D51+D57)</f>
        <v>3869921.0300000003</v>
      </c>
      <c r="E59" s="366">
        <f aca="true" t="shared" si="8" ref="E59:J59">SUM(E35+E57)</f>
        <v>705772.83</v>
      </c>
      <c r="F59" s="312">
        <f t="shared" si="8"/>
        <v>492340.36</v>
      </c>
      <c r="G59" s="312">
        <f t="shared" si="8"/>
        <v>1198113.19</v>
      </c>
      <c r="H59" s="364">
        <f t="shared" si="8"/>
        <v>0</v>
      </c>
      <c r="I59" s="390">
        <f>SUM(I35+I57)</f>
        <v>23688.309999999998</v>
      </c>
      <c r="J59" s="311">
        <f t="shared" si="8"/>
        <v>23688.309999999998</v>
      </c>
      <c r="K59" s="310">
        <f>SUM(K35)</f>
        <v>705772.83</v>
      </c>
      <c r="L59" s="313">
        <f>SUM(L35+L43+L51+L57)</f>
        <v>516028.67000000004</v>
      </c>
      <c r="M59" s="365">
        <f>SUM(M35+M43+M51+M57)</f>
        <v>303477.5</v>
      </c>
      <c r="N59" s="365">
        <f>SUM(N35+N43+N51+N57)</f>
        <v>173472.43</v>
      </c>
      <c r="O59" s="314">
        <f>SUM(O35+O57)</f>
        <v>676</v>
      </c>
      <c r="P59" s="315">
        <f>SUM(P35+P43+P51+P57)</f>
        <v>3354568.36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4"/>
      <c r="B60" s="4"/>
      <c r="C60" s="154"/>
      <c r="D60" s="154"/>
      <c r="E60" s="164"/>
      <c r="F60" s="154"/>
      <c r="G60" s="154"/>
      <c r="H60" s="165"/>
      <c r="I60" s="154"/>
      <c r="J60" s="154"/>
      <c r="K60" s="164"/>
      <c r="L60" s="154"/>
      <c r="M60" s="154"/>
      <c r="N60" s="165"/>
      <c r="O60" s="164"/>
      <c r="P60" s="166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24" customHeight="1">
      <c r="A61" s="4"/>
      <c r="B61" s="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399">
        <f>SUM(E59-C59)</f>
        <v>130005.06999999995</v>
      </c>
      <c r="N61" s="400">
        <v>-173472.43</v>
      </c>
      <c r="O61" s="154"/>
      <c r="P61" s="166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>
      <c r="A62" s="4"/>
      <c r="B62" s="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66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>
      <c r="A63" s="4"/>
      <c r="B63" s="4"/>
      <c r="H63" s="4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>
      <c r="A64" s="4"/>
      <c r="B64" s="4"/>
      <c r="H64" s="4"/>
      <c r="I64" s="4"/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8:28" ht="12.75">
      <c r="H65" s="4"/>
      <c r="I65" s="4"/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8:28" ht="12.75">
      <c r="H66" s="4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8:28" ht="12.75">
      <c r="H67" s="4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8:28" ht="12.75">
      <c r="H68" s="4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8:28" ht="12.75">
      <c r="H69" s="4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8:28" ht="12.75">
      <c r="H70" s="4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8:28" ht="12.75">
      <c r="H71" s="4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8:28" ht="12.75">
      <c r="H72" s="4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8:28" ht="12.75">
      <c r="H73" s="4"/>
      <c r="I73" s="4"/>
      <c r="J73" s="4"/>
      <c r="K73" s="4"/>
      <c r="L73" s="4"/>
      <c r="M73" s="4"/>
      <c r="N73" s="4"/>
      <c r="O73" s="4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8:28" ht="12.75">
      <c r="H74" s="4"/>
      <c r="I74" s="4"/>
      <c r="J74" s="4"/>
      <c r="K74" s="4"/>
      <c r="L74" s="4"/>
      <c r="M74" s="4"/>
      <c r="N74" s="4"/>
      <c r="O74" s="4"/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8:28" ht="12.75">
      <c r="H75" s="4"/>
      <c r="I75" s="4"/>
      <c r="J75" s="4"/>
      <c r="K75" s="4"/>
      <c r="L75" s="4"/>
      <c r="M75" s="4"/>
      <c r="N75" s="4"/>
      <c r="O75" s="4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8:28" ht="12.75">
      <c r="H76" s="4"/>
      <c r="I76" s="4"/>
      <c r="J76" s="4"/>
      <c r="K76" s="4"/>
      <c r="L76" s="4"/>
      <c r="M76" s="4"/>
      <c r="N76" s="4"/>
      <c r="O76" s="4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8:28" ht="12.75">
      <c r="H77" s="4"/>
      <c r="I77" s="4"/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8:28" ht="12.75">
      <c r="H78" s="4"/>
      <c r="I78" s="4"/>
      <c r="J78" s="4"/>
      <c r="K78" s="4"/>
      <c r="L78" s="4"/>
      <c r="M78" s="4"/>
      <c r="N78" s="4"/>
      <c r="O78" s="4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/>
  <printOptions gridLines="1"/>
  <pageMargins left="0.1968503937007874" right="0" top="0.5905511811023623" bottom="0.5905511811023623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9"/>
  <sheetViews>
    <sheetView tabSelected="1" zoomScale="70" zoomScaleNormal="70" zoomScalePageLayoutView="0" workbookViewId="0" topLeftCell="A1">
      <selection activeCell="A25" sqref="A25:IV25"/>
    </sheetView>
  </sheetViews>
  <sheetFormatPr defaultColWidth="9.140625" defaultRowHeight="12.75"/>
  <cols>
    <col min="1" max="1" width="5.57421875" style="0" customWidth="1"/>
    <col min="3" max="3" width="34.7109375" style="0" customWidth="1"/>
    <col min="4" max="4" width="15.00390625" style="4" customWidth="1"/>
    <col min="5" max="5" width="16.140625" style="4" customWidth="1"/>
    <col min="6" max="6" width="15.28125" style="98" customWidth="1"/>
    <col min="7" max="7" width="13.140625" style="98" customWidth="1"/>
    <col min="8" max="8" width="14.421875" style="98" customWidth="1"/>
    <col min="9" max="9" width="14.00390625" style="0" customWidth="1"/>
    <col min="10" max="10" width="15.00390625" style="0" customWidth="1"/>
    <col min="11" max="11" width="16.421875" style="0" customWidth="1"/>
    <col min="12" max="12" width="14.7109375" style="0" customWidth="1"/>
    <col min="13" max="13" width="14.28125" style="3" customWidth="1"/>
    <col min="14" max="14" width="14.7109375" style="0" customWidth="1"/>
    <col min="15" max="15" width="17.00390625" style="0" customWidth="1"/>
    <col min="17" max="17" width="14.421875" style="0" customWidth="1"/>
    <col min="18" max="18" width="13.7109375" style="0" customWidth="1"/>
  </cols>
  <sheetData>
    <row r="1" spans="1:15" ht="6.75" customHeight="1">
      <c r="A1" s="4"/>
      <c r="B1" s="4"/>
      <c r="C1" s="4"/>
      <c r="F1" s="4"/>
      <c r="G1" s="4"/>
      <c r="H1" s="4"/>
      <c r="I1" s="4"/>
      <c r="J1" s="4"/>
      <c r="K1" s="4"/>
      <c r="L1" s="4"/>
      <c r="M1" s="27"/>
      <c r="N1" s="4"/>
      <c r="O1" s="4"/>
    </row>
    <row r="2" spans="1:15" ht="16.5" customHeight="1">
      <c r="A2" s="4"/>
      <c r="B2" s="4"/>
      <c r="C2" s="4"/>
      <c r="D2" s="74" t="s">
        <v>163</v>
      </c>
      <c r="E2" s="74"/>
      <c r="F2" s="74"/>
      <c r="G2" s="74"/>
      <c r="H2" s="4"/>
      <c r="I2" s="190" t="s">
        <v>166</v>
      </c>
      <c r="J2" s="4"/>
      <c r="K2" s="4"/>
      <c r="L2" s="4"/>
      <c r="M2" s="27"/>
      <c r="N2" s="4"/>
      <c r="O2" s="4"/>
    </row>
    <row r="3" spans="1:15" ht="12.75">
      <c r="A3" s="4"/>
      <c r="B3" s="4"/>
      <c r="C3" s="4"/>
      <c r="F3" s="4"/>
      <c r="G3" s="4"/>
      <c r="H3" s="4"/>
      <c r="I3" s="4"/>
      <c r="J3" s="4"/>
      <c r="K3" s="4"/>
      <c r="L3" s="4"/>
      <c r="M3" s="27"/>
      <c r="N3" s="4"/>
      <c r="O3" s="4"/>
    </row>
    <row r="4" spans="1:15" ht="15">
      <c r="A4" s="4"/>
      <c r="B4" s="4"/>
      <c r="C4" s="4"/>
      <c r="D4" s="26" t="s">
        <v>165</v>
      </c>
      <c r="E4" s="26"/>
      <c r="F4" s="186"/>
      <c r="G4" s="186"/>
      <c r="H4" s="186"/>
      <c r="I4" s="127"/>
      <c r="J4" s="127"/>
      <c r="K4" s="4"/>
      <c r="L4" s="4"/>
      <c r="M4" s="27"/>
      <c r="N4" s="4"/>
      <c r="O4" s="4"/>
    </row>
    <row r="5" spans="1:15" ht="13.5" thickBot="1">
      <c r="A5" s="4"/>
      <c r="B5" s="4"/>
      <c r="C5" s="4"/>
      <c r="F5" s="4"/>
      <c r="G5" s="4"/>
      <c r="H5" s="4"/>
      <c r="I5" s="4"/>
      <c r="J5" s="4"/>
      <c r="K5" s="4"/>
      <c r="L5" s="4"/>
      <c r="M5" s="27"/>
      <c r="N5" s="4"/>
      <c r="O5" s="4"/>
    </row>
    <row r="6" spans="1:16" ht="13.5" thickBot="1">
      <c r="A6" s="4"/>
      <c r="B6" s="4"/>
      <c r="C6" s="4"/>
      <c r="D6" s="42" t="s">
        <v>73</v>
      </c>
      <c r="E6" s="43"/>
      <c r="F6" s="42" t="s">
        <v>74</v>
      </c>
      <c r="G6" s="44"/>
      <c r="H6" s="43"/>
      <c r="I6" s="45" t="s">
        <v>75</v>
      </c>
      <c r="J6" s="38"/>
      <c r="K6" s="38"/>
      <c r="L6" s="38"/>
      <c r="M6" s="46"/>
      <c r="N6" s="42" t="s">
        <v>76</v>
      </c>
      <c r="O6" s="43"/>
      <c r="P6" s="4"/>
    </row>
    <row r="7" spans="1:16" ht="12.75">
      <c r="A7" s="4"/>
      <c r="B7" s="4"/>
      <c r="C7" s="4"/>
      <c r="D7" s="17" t="s">
        <v>77</v>
      </c>
      <c r="E7" s="121" t="s">
        <v>78</v>
      </c>
      <c r="F7" s="17" t="s">
        <v>79</v>
      </c>
      <c r="G7" s="19"/>
      <c r="H7" s="13"/>
      <c r="I7" s="42" t="s">
        <v>124</v>
      </c>
      <c r="J7" s="44"/>
      <c r="K7" s="43"/>
      <c r="L7" s="44" t="s">
        <v>80</v>
      </c>
      <c r="M7" s="109"/>
      <c r="N7" s="17" t="s">
        <v>13</v>
      </c>
      <c r="O7" s="13" t="s">
        <v>13</v>
      </c>
      <c r="P7" s="4"/>
    </row>
    <row r="8" spans="1:16" ht="12.75">
      <c r="A8" s="4"/>
      <c r="B8" s="4"/>
      <c r="C8" s="4"/>
      <c r="D8" s="191" t="s">
        <v>160</v>
      </c>
      <c r="E8" s="148">
        <v>2012</v>
      </c>
      <c r="F8" s="17" t="s">
        <v>5</v>
      </c>
      <c r="G8" s="19" t="s">
        <v>81</v>
      </c>
      <c r="H8" s="13" t="s">
        <v>82</v>
      </c>
      <c r="I8" s="17" t="s">
        <v>83</v>
      </c>
      <c r="J8" s="19" t="s">
        <v>84</v>
      </c>
      <c r="K8" s="13" t="s">
        <v>85</v>
      </c>
      <c r="L8" s="19" t="s">
        <v>11</v>
      </c>
      <c r="M8" s="110"/>
      <c r="N8" s="17" t="s">
        <v>15</v>
      </c>
      <c r="O8" s="13" t="s">
        <v>86</v>
      </c>
      <c r="P8" s="4"/>
    </row>
    <row r="9" spans="1:16" ht="13.5" thickBot="1">
      <c r="A9" s="4" t="s">
        <v>87</v>
      </c>
      <c r="B9" s="4"/>
      <c r="C9" s="4" t="s">
        <v>17</v>
      </c>
      <c r="D9" s="40"/>
      <c r="E9" s="149" t="s">
        <v>162</v>
      </c>
      <c r="F9" s="40"/>
      <c r="G9" s="39"/>
      <c r="H9" s="41"/>
      <c r="I9" s="40"/>
      <c r="J9" s="39"/>
      <c r="K9" s="41"/>
      <c r="L9" s="39" t="s">
        <v>88</v>
      </c>
      <c r="M9" s="111" t="s">
        <v>78</v>
      </c>
      <c r="N9" s="77"/>
      <c r="O9" s="41"/>
      <c r="P9" s="4"/>
    </row>
    <row r="10" spans="1:16" ht="12.75">
      <c r="A10" s="4"/>
      <c r="B10" s="4"/>
      <c r="C10" s="4"/>
      <c r="D10" s="325"/>
      <c r="E10" s="326"/>
      <c r="F10" s="327"/>
      <c r="G10" s="328"/>
      <c r="H10" s="329"/>
      <c r="I10" s="42"/>
      <c r="J10" s="44"/>
      <c r="K10" s="43"/>
      <c r="L10" s="19"/>
      <c r="M10" s="112"/>
      <c r="N10" s="78" t="s">
        <v>142</v>
      </c>
      <c r="O10" s="48" t="s">
        <v>143</v>
      </c>
      <c r="P10" s="4"/>
    </row>
    <row r="11" spans="1:16" ht="12.75">
      <c r="A11" s="4"/>
      <c r="B11" s="4"/>
      <c r="C11" s="4" t="s">
        <v>89</v>
      </c>
      <c r="D11" s="325"/>
      <c r="E11" s="326"/>
      <c r="F11" s="330"/>
      <c r="G11" s="326"/>
      <c r="H11" s="331"/>
      <c r="I11" s="17"/>
      <c r="J11" s="19"/>
      <c r="K11" s="13"/>
      <c r="L11" s="19"/>
      <c r="M11" s="112"/>
      <c r="N11" s="20"/>
      <c r="O11" s="18"/>
      <c r="P11" s="4"/>
    </row>
    <row r="12" spans="1:16" ht="12.75">
      <c r="A12" s="4"/>
      <c r="B12" s="4"/>
      <c r="C12" s="4" t="s">
        <v>90</v>
      </c>
      <c r="D12" s="325"/>
      <c r="E12" s="326"/>
      <c r="F12" s="330"/>
      <c r="G12" s="326"/>
      <c r="H12" s="331"/>
      <c r="I12" s="17"/>
      <c r="J12" s="19"/>
      <c r="K12" s="13"/>
      <c r="L12" s="19"/>
      <c r="M12" s="112"/>
      <c r="N12" s="20"/>
      <c r="O12" s="18"/>
      <c r="P12" s="4"/>
    </row>
    <row r="13" spans="1:16" ht="12.75">
      <c r="A13" s="4">
        <v>30</v>
      </c>
      <c r="B13" s="4">
        <v>1010103</v>
      </c>
      <c r="C13" s="4" t="s">
        <v>91</v>
      </c>
      <c r="D13" s="325">
        <v>1500</v>
      </c>
      <c r="E13" s="320"/>
      <c r="F13" s="332">
        <v>1500</v>
      </c>
      <c r="G13" s="332"/>
      <c r="H13" s="333">
        <f>F13+G13</f>
        <v>1500</v>
      </c>
      <c r="I13" s="24"/>
      <c r="K13" s="24"/>
      <c r="L13" s="24">
        <v>1500</v>
      </c>
      <c r="N13" s="90"/>
      <c r="O13" s="18"/>
      <c r="P13" s="4"/>
    </row>
    <row r="14" spans="1:16" ht="12.75">
      <c r="A14" s="4"/>
      <c r="B14" s="4"/>
      <c r="C14" s="4"/>
      <c r="D14" s="325"/>
      <c r="E14" s="319"/>
      <c r="F14" s="332"/>
      <c r="G14" s="332"/>
      <c r="H14" s="333">
        <f>F14+G14</f>
        <v>0</v>
      </c>
      <c r="I14" s="17"/>
      <c r="J14" s="19"/>
      <c r="K14" s="113"/>
      <c r="L14" s="114"/>
      <c r="M14" s="112"/>
      <c r="N14" s="90">
        <f aca="true" t="shared" si="0" ref="N14:N56">D14-L14</f>
        <v>0</v>
      </c>
      <c r="O14" s="18">
        <f aca="true" t="shared" si="1" ref="O14:O33">E14-M14</f>
        <v>0</v>
      </c>
      <c r="P14" s="4"/>
    </row>
    <row r="15" spans="1:15" s="4" customFormat="1" ht="12.75">
      <c r="A15" s="130"/>
      <c r="B15" s="130"/>
      <c r="C15" s="130" t="s">
        <v>92</v>
      </c>
      <c r="D15" s="349">
        <v>1500</v>
      </c>
      <c r="E15" s="350">
        <f>SUM(E13:E14)</f>
        <v>0</v>
      </c>
      <c r="F15" s="351">
        <v>1500</v>
      </c>
      <c r="G15" s="351"/>
      <c r="H15" s="352">
        <f>F15+G15</f>
        <v>1500</v>
      </c>
      <c r="I15" s="380"/>
      <c r="J15" s="387"/>
      <c r="K15" s="380"/>
      <c r="L15" s="388">
        <v>1500</v>
      </c>
      <c r="M15" s="131"/>
      <c r="N15" s="90">
        <f t="shared" si="0"/>
        <v>0</v>
      </c>
      <c r="O15" s="116">
        <f t="shared" si="1"/>
        <v>0</v>
      </c>
    </row>
    <row r="16" spans="1:16" ht="12.75">
      <c r="A16" s="4"/>
      <c r="B16" s="4"/>
      <c r="C16" s="4"/>
      <c r="D16" s="325"/>
      <c r="E16" s="326"/>
      <c r="F16" s="330"/>
      <c r="G16" s="326"/>
      <c r="H16" s="331"/>
      <c r="I16" s="17"/>
      <c r="J16" s="19"/>
      <c r="K16" s="113"/>
      <c r="L16" s="19"/>
      <c r="M16" s="112"/>
      <c r="N16" s="90">
        <f t="shared" si="0"/>
        <v>0</v>
      </c>
      <c r="O16" s="18">
        <f t="shared" si="1"/>
        <v>0</v>
      </c>
      <c r="P16" s="4"/>
    </row>
    <row r="17" spans="1:16" ht="12.75">
      <c r="A17" s="4"/>
      <c r="B17" s="4"/>
      <c r="C17" s="4" t="s">
        <v>93</v>
      </c>
      <c r="D17" s="325"/>
      <c r="E17" s="326"/>
      <c r="F17" s="330"/>
      <c r="G17" s="326"/>
      <c r="H17" s="331"/>
      <c r="I17" s="17"/>
      <c r="J17" s="19"/>
      <c r="K17" s="113"/>
      <c r="L17" s="19"/>
      <c r="M17" s="112"/>
      <c r="N17" s="90">
        <f t="shared" si="0"/>
        <v>0</v>
      </c>
      <c r="O17" s="18">
        <f t="shared" si="1"/>
        <v>0</v>
      </c>
      <c r="P17" s="4"/>
    </row>
    <row r="18" spans="1:16" ht="12.75">
      <c r="A18" s="4">
        <v>60</v>
      </c>
      <c r="B18" s="4">
        <v>1010201</v>
      </c>
      <c r="C18" s="154" t="s">
        <v>94</v>
      </c>
      <c r="D18" s="334">
        <v>2879.22</v>
      </c>
      <c r="E18" s="317">
        <v>32000</v>
      </c>
      <c r="F18" s="335">
        <v>127.48</v>
      </c>
      <c r="G18" s="332">
        <v>20473.43</v>
      </c>
      <c r="H18" s="336">
        <f>SUM(F18+G18)</f>
        <v>20600.91</v>
      </c>
      <c r="I18" s="157">
        <f>SUM(D18-F18)</f>
        <v>2751.74</v>
      </c>
      <c r="J18" s="381">
        <v>11526.57</v>
      </c>
      <c r="K18" s="113">
        <f>SUM(I18:J18)</f>
        <v>14278.31</v>
      </c>
      <c r="L18" s="114">
        <f>SUM(F18+I18)</f>
        <v>2879.22</v>
      </c>
      <c r="M18" s="113">
        <f>SUM(G18+J18)</f>
        <v>32000</v>
      </c>
      <c r="N18" s="90">
        <f t="shared" si="0"/>
        <v>0</v>
      </c>
      <c r="O18" s="153">
        <f t="shared" si="1"/>
        <v>0</v>
      </c>
      <c r="P18" s="4" t="s">
        <v>174</v>
      </c>
    </row>
    <row r="19" spans="1:18" ht="12.75">
      <c r="A19" s="407">
        <v>70</v>
      </c>
      <c r="B19" s="407">
        <v>1010202</v>
      </c>
      <c r="C19" s="408" t="s">
        <v>95</v>
      </c>
      <c r="D19" s="409">
        <v>2059.8</v>
      </c>
      <c r="E19" s="410">
        <v>8000</v>
      </c>
      <c r="F19" s="411">
        <v>1587.34</v>
      </c>
      <c r="G19" s="412">
        <v>7109.03</v>
      </c>
      <c r="H19" s="413">
        <f>SUM(F19+G19)</f>
        <v>8696.369999999999</v>
      </c>
      <c r="I19" s="414"/>
      <c r="J19" s="415">
        <v>890.97</v>
      </c>
      <c r="K19" s="416">
        <f>SUM(I19:J19)</f>
        <v>890.97</v>
      </c>
      <c r="L19" s="417">
        <f>SUM(F19+I19)</f>
        <v>1587.34</v>
      </c>
      <c r="M19" s="416">
        <f>SUM(G19+J19)</f>
        <v>8000</v>
      </c>
      <c r="N19" s="418">
        <f>(D19-L19)</f>
        <v>472.46000000000026</v>
      </c>
      <c r="O19" s="18">
        <f t="shared" si="1"/>
        <v>0</v>
      </c>
      <c r="P19" s="4" t="s">
        <v>179</v>
      </c>
      <c r="Q19" s="28"/>
      <c r="R19" s="28"/>
    </row>
    <row r="20" spans="1:18" ht="12.75">
      <c r="A20" s="4">
        <v>80</v>
      </c>
      <c r="B20" s="4">
        <v>1010203</v>
      </c>
      <c r="C20" s="154" t="s">
        <v>96</v>
      </c>
      <c r="D20" s="334">
        <v>250747.69</v>
      </c>
      <c r="E20" s="318">
        <v>16500</v>
      </c>
      <c r="F20" s="325">
        <v>7563.76</v>
      </c>
      <c r="G20" s="380">
        <v>10261.46</v>
      </c>
      <c r="H20" s="336">
        <f aca="true" t="shared" si="2" ref="H20:H32">SUM(F20+G20)</f>
        <v>17825.22</v>
      </c>
      <c r="I20" s="157">
        <f aca="true" t="shared" si="3" ref="I20:I31">SUM(D20-F20)</f>
        <v>243183.93</v>
      </c>
      <c r="J20" s="332">
        <v>1950</v>
      </c>
      <c r="K20" s="113">
        <f aca="true" t="shared" si="4" ref="K20:K32">SUM(I20:J20)</f>
        <v>245133.93</v>
      </c>
      <c r="L20" s="114">
        <f>SUM(F20+I20)</f>
        <v>250747.69</v>
      </c>
      <c r="M20" s="113">
        <f aca="true" t="shared" si="5" ref="M20:M32">SUM(G20+J20)</f>
        <v>12211.46</v>
      </c>
      <c r="N20" s="90">
        <f>(D20-L20)</f>
        <v>0</v>
      </c>
      <c r="O20" s="18">
        <f t="shared" si="1"/>
        <v>4288.540000000001</v>
      </c>
      <c r="P20" s="4" t="s">
        <v>175</v>
      </c>
      <c r="Q20" s="28"/>
      <c r="R20" s="28"/>
    </row>
    <row r="21" spans="1:18" ht="12.75">
      <c r="A21" s="4">
        <v>83</v>
      </c>
      <c r="B21" s="4">
        <v>1010203</v>
      </c>
      <c r="C21" s="154" t="s">
        <v>114</v>
      </c>
      <c r="D21" s="334" t="s">
        <v>170</v>
      </c>
      <c r="E21" s="337">
        <v>0</v>
      </c>
      <c r="F21" s="338"/>
      <c r="G21" s="326">
        <v>0</v>
      </c>
      <c r="H21" s="336">
        <f t="shared" si="2"/>
        <v>0</v>
      </c>
      <c r="I21" s="157"/>
      <c r="J21" s="332"/>
      <c r="K21" s="113">
        <f t="shared" si="4"/>
        <v>0</v>
      </c>
      <c r="L21" s="114">
        <f>SUM(F21+I21)</f>
        <v>0</v>
      </c>
      <c r="M21" s="113">
        <f t="shared" si="5"/>
        <v>0</v>
      </c>
      <c r="N21" s="90" t="e">
        <f>(D21-L21)</f>
        <v>#VALUE!</v>
      </c>
      <c r="O21" s="18">
        <f t="shared" si="1"/>
        <v>0</v>
      </c>
      <c r="P21" s="4"/>
      <c r="Q21" s="28"/>
      <c r="R21" s="28"/>
    </row>
    <row r="22" spans="1:18" ht="12.75">
      <c r="A22" s="4">
        <v>85</v>
      </c>
      <c r="B22" s="4">
        <v>1010205</v>
      </c>
      <c r="C22" s="154" t="s">
        <v>115</v>
      </c>
      <c r="D22" s="334">
        <v>1000</v>
      </c>
      <c r="E22" s="337">
        <v>1000</v>
      </c>
      <c r="F22" s="335"/>
      <c r="G22" s="339"/>
      <c r="H22" s="336">
        <f t="shared" si="2"/>
        <v>0</v>
      </c>
      <c r="I22" s="157">
        <f t="shared" si="3"/>
        <v>1000</v>
      </c>
      <c r="J22" s="380">
        <v>1000</v>
      </c>
      <c r="K22" s="113">
        <f t="shared" si="4"/>
        <v>2000</v>
      </c>
      <c r="L22" s="114">
        <f>SUM(F22+I22)</f>
        <v>1000</v>
      </c>
      <c r="M22" s="113">
        <f>SUM(G22+J22)</f>
        <v>1000</v>
      </c>
      <c r="N22" s="90">
        <f t="shared" si="0"/>
        <v>0</v>
      </c>
      <c r="O22" s="18">
        <f t="shared" si="1"/>
        <v>0</v>
      </c>
      <c r="P22" s="4" t="s">
        <v>176</v>
      </c>
      <c r="Q22" s="28"/>
      <c r="R22" s="28"/>
    </row>
    <row r="23" spans="1:18" ht="12.75">
      <c r="A23" s="125">
        <v>86</v>
      </c>
      <c r="B23" s="125">
        <v>1010205</v>
      </c>
      <c r="C23" s="154" t="s">
        <v>156</v>
      </c>
      <c r="D23" s="334">
        <v>27587.76</v>
      </c>
      <c r="E23" s="337"/>
      <c r="F23" s="334">
        <v>27587.76</v>
      </c>
      <c r="G23" s="340"/>
      <c r="H23" s="336">
        <f t="shared" si="2"/>
        <v>27587.76</v>
      </c>
      <c r="I23" s="157">
        <f t="shared" si="3"/>
        <v>0</v>
      </c>
      <c r="J23" s="380"/>
      <c r="K23" s="113">
        <f>SUM(I23:J23)</f>
        <v>0</v>
      </c>
      <c r="L23" s="114"/>
      <c r="M23" s="113">
        <f>SUM(G23+J23)</f>
        <v>0</v>
      </c>
      <c r="N23" s="90"/>
      <c r="O23" s="18">
        <f t="shared" si="1"/>
        <v>0</v>
      </c>
      <c r="P23" s="4"/>
      <c r="Q23" s="28"/>
      <c r="R23" s="28"/>
    </row>
    <row r="24" spans="1:18" ht="12.75">
      <c r="A24" s="125">
        <v>88</v>
      </c>
      <c r="B24" s="125">
        <v>1010205</v>
      </c>
      <c r="C24" s="154" t="s">
        <v>157</v>
      </c>
      <c r="D24" s="334">
        <v>36300</v>
      </c>
      <c r="E24" s="337">
        <v>37033.32</v>
      </c>
      <c r="F24" s="334">
        <v>36300</v>
      </c>
      <c r="G24" s="337">
        <v>37033.32</v>
      </c>
      <c r="H24" s="336">
        <f t="shared" si="2"/>
        <v>73333.32</v>
      </c>
      <c r="I24" s="157">
        <f t="shared" si="3"/>
        <v>0</v>
      </c>
      <c r="J24" s="382"/>
      <c r="K24" s="113">
        <f t="shared" si="4"/>
        <v>0</v>
      </c>
      <c r="L24" s="114"/>
      <c r="M24" s="113">
        <f>SUM(G24+J24)</f>
        <v>37033.32</v>
      </c>
      <c r="N24" s="90"/>
      <c r="O24" s="18">
        <f t="shared" si="1"/>
        <v>0</v>
      </c>
      <c r="P24" s="4"/>
      <c r="Q24" s="28"/>
      <c r="R24" s="28"/>
    </row>
    <row r="25" spans="1:18" ht="12.75">
      <c r="A25" s="4">
        <v>90</v>
      </c>
      <c r="B25" s="4">
        <v>1010206</v>
      </c>
      <c r="C25" s="154" t="s">
        <v>97</v>
      </c>
      <c r="D25" s="334">
        <v>0</v>
      </c>
      <c r="E25" s="341">
        <v>65000</v>
      </c>
      <c r="F25" s="330">
        <v>0</v>
      </c>
      <c r="G25" s="332">
        <v>363.41</v>
      </c>
      <c r="H25" s="336">
        <f t="shared" si="2"/>
        <v>363.41</v>
      </c>
      <c r="I25" s="157">
        <f t="shared" si="3"/>
        <v>0</v>
      </c>
      <c r="J25" s="326">
        <v>363.41</v>
      </c>
      <c r="K25" s="398">
        <f t="shared" si="4"/>
        <v>363.41</v>
      </c>
      <c r="L25" s="114">
        <f aca="true" t="shared" si="6" ref="L25:L54">SUM(F25+I25)</f>
        <v>0</v>
      </c>
      <c r="M25" s="113">
        <f t="shared" si="5"/>
        <v>726.82</v>
      </c>
      <c r="N25" s="90">
        <f t="shared" si="0"/>
        <v>0</v>
      </c>
      <c r="O25" s="18">
        <f t="shared" si="1"/>
        <v>64273.18</v>
      </c>
      <c r="P25" s="4"/>
      <c r="Q25" s="28"/>
      <c r="R25" s="28"/>
    </row>
    <row r="26" spans="1:18" ht="12.75">
      <c r="A26" s="4">
        <v>95</v>
      </c>
      <c r="B26" s="4">
        <v>1010207</v>
      </c>
      <c r="C26" s="154" t="s">
        <v>98</v>
      </c>
      <c r="D26" s="334">
        <v>0</v>
      </c>
      <c r="E26" s="337">
        <v>19400</v>
      </c>
      <c r="F26" s="330">
        <v>0</v>
      </c>
      <c r="G26" s="340">
        <v>735.82</v>
      </c>
      <c r="H26" s="336">
        <f t="shared" si="2"/>
        <v>735.82</v>
      </c>
      <c r="I26" s="157">
        <f t="shared" si="3"/>
        <v>0</v>
      </c>
      <c r="J26" s="326">
        <v>0</v>
      </c>
      <c r="K26" s="113">
        <f t="shared" si="4"/>
        <v>0</v>
      </c>
      <c r="L26" s="114">
        <f t="shared" si="6"/>
        <v>0</v>
      </c>
      <c r="M26" s="113">
        <f t="shared" si="5"/>
        <v>735.82</v>
      </c>
      <c r="N26" s="90">
        <f t="shared" si="0"/>
        <v>0</v>
      </c>
      <c r="O26" s="18">
        <f>E26-M26</f>
        <v>18664.18</v>
      </c>
      <c r="P26" s="4"/>
      <c r="Q26" s="28"/>
      <c r="R26" s="28"/>
    </row>
    <row r="27" spans="1:18" ht="12.75">
      <c r="A27" s="4">
        <v>96</v>
      </c>
      <c r="B27" s="4">
        <v>1010208</v>
      </c>
      <c r="C27" s="154" t="s">
        <v>135</v>
      </c>
      <c r="D27" s="334">
        <v>30250</v>
      </c>
      <c r="E27" s="337">
        <v>62315</v>
      </c>
      <c r="F27" s="334">
        <v>30250</v>
      </c>
      <c r="G27" s="332">
        <v>31157.5</v>
      </c>
      <c r="H27" s="336">
        <f t="shared" si="2"/>
        <v>61407.5</v>
      </c>
      <c r="I27" s="157">
        <f t="shared" si="3"/>
        <v>0</v>
      </c>
      <c r="J27" s="383">
        <v>31157.5</v>
      </c>
      <c r="K27" s="113">
        <f t="shared" si="4"/>
        <v>31157.5</v>
      </c>
      <c r="L27" s="114">
        <f t="shared" si="6"/>
        <v>30250</v>
      </c>
      <c r="M27" s="113">
        <f t="shared" si="5"/>
        <v>62315</v>
      </c>
      <c r="N27" s="90">
        <f t="shared" si="0"/>
        <v>0</v>
      </c>
      <c r="O27" s="18">
        <f>E27-M27</f>
        <v>0</v>
      </c>
      <c r="P27" s="4" t="s">
        <v>177</v>
      </c>
      <c r="Q27" s="28"/>
      <c r="R27" s="28"/>
    </row>
    <row r="28" spans="1:18" ht="12.75">
      <c r="A28" s="4">
        <v>98</v>
      </c>
      <c r="B28" s="4">
        <v>1010209</v>
      </c>
      <c r="C28" s="154" t="s">
        <v>136</v>
      </c>
      <c r="D28" s="334"/>
      <c r="E28" s="318">
        <v>330295.54</v>
      </c>
      <c r="F28" s="330"/>
      <c r="G28" s="318">
        <v>330295.54</v>
      </c>
      <c r="H28" s="336">
        <f t="shared" si="2"/>
        <v>330295.54</v>
      </c>
      <c r="I28" s="157">
        <f t="shared" si="3"/>
        <v>0</v>
      </c>
      <c r="J28" s="326"/>
      <c r="K28" s="113">
        <f t="shared" si="4"/>
        <v>0</v>
      </c>
      <c r="L28" s="114">
        <f t="shared" si="6"/>
        <v>0</v>
      </c>
      <c r="M28" s="113">
        <f t="shared" si="5"/>
        <v>330295.54</v>
      </c>
      <c r="N28" s="90">
        <f t="shared" si="0"/>
        <v>0</v>
      </c>
      <c r="O28" s="18">
        <f>E28-M28</f>
        <v>0</v>
      </c>
      <c r="P28" s="4"/>
      <c r="Q28" s="28"/>
      <c r="R28" s="28"/>
    </row>
    <row r="29" spans="1:18" ht="12.75">
      <c r="A29" s="4">
        <v>99</v>
      </c>
      <c r="B29" s="4"/>
      <c r="C29" s="154" t="s">
        <v>172</v>
      </c>
      <c r="D29" s="334"/>
      <c r="E29" s="318">
        <v>336810.35</v>
      </c>
      <c r="F29" s="330"/>
      <c r="G29" s="332"/>
      <c r="H29" s="336"/>
      <c r="I29" s="157">
        <f t="shared" si="3"/>
        <v>0</v>
      </c>
      <c r="J29" s="326">
        <v>0</v>
      </c>
      <c r="K29" s="113">
        <v>0</v>
      </c>
      <c r="L29" s="114"/>
      <c r="M29" s="113"/>
      <c r="N29" s="90"/>
      <c r="O29" s="18">
        <f t="shared" si="1"/>
        <v>336810.35</v>
      </c>
      <c r="P29" s="4" t="s">
        <v>178</v>
      </c>
      <c r="Q29" s="28"/>
      <c r="R29" s="28"/>
    </row>
    <row r="30" spans="1:18" ht="12.75">
      <c r="A30" s="407">
        <v>100</v>
      </c>
      <c r="B30" s="407">
        <v>1010208</v>
      </c>
      <c r="C30" s="408" t="s">
        <v>99</v>
      </c>
      <c r="D30" s="409">
        <v>220</v>
      </c>
      <c r="E30" s="419">
        <v>18000</v>
      </c>
      <c r="F30" s="420"/>
      <c r="G30" s="421">
        <v>12834.71</v>
      </c>
      <c r="H30" s="413">
        <f t="shared" si="2"/>
        <v>12834.71</v>
      </c>
      <c r="I30" s="414"/>
      <c r="J30" s="421">
        <v>0</v>
      </c>
      <c r="K30" s="416">
        <f t="shared" si="4"/>
        <v>0</v>
      </c>
      <c r="L30" s="417">
        <f t="shared" si="6"/>
        <v>0</v>
      </c>
      <c r="M30" s="416">
        <f t="shared" si="5"/>
        <v>12834.71</v>
      </c>
      <c r="N30" s="418">
        <f>(D30-L30)</f>
        <v>220</v>
      </c>
      <c r="O30" s="18">
        <f t="shared" si="1"/>
        <v>5165.290000000001</v>
      </c>
      <c r="P30" s="4"/>
      <c r="Q30" s="28"/>
      <c r="R30" s="28"/>
    </row>
    <row r="31" spans="1:18" ht="12.75">
      <c r="A31" s="4">
        <v>110</v>
      </c>
      <c r="B31" s="4">
        <v>1010211</v>
      </c>
      <c r="C31" s="154" t="s">
        <v>100</v>
      </c>
      <c r="D31" s="334">
        <v>0</v>
      </c>
      <c r="E31" s="316">
        <v>79919.7</v>
      </c>
      <c r="F31" s="330">
        <v>0</v>
      </c>
      <c r="G31" s="326">
        <v>0</v>
      </c>
      <c r="H31" s="336">
        <v>0</v>
      </c>
      <c r="I31" s="157">
        <f t="shared" si="3"/>
        <v>0</v>
      </c>
      <c r="J31" s="19">
        <v>0</v>
      </c>
      <c r="K31" s="113">
        <f t="shared" si="4"/>
        <v>0</v>
      </c>
      <c r="L31" s="114">
        <f t="shared" si="6"/>
        <v>0</v>
      </c>
      <c r="M31" s="113">
        <f t="shared" si="5"/>
        <v>0</v>
      </c>
      <c r="N31" s="90">
        <f>(D31-L31)</f>
        <v>0</v>
      </c>
      <c r="O31" s="155">
        <f t="shared" si="1"/>
        <v>79919.7</v>
      </c>
      <c r="P31" s="4"/>
      <c r="Q31" s="126"/>
      <c r="R31" s="126"/>
    </row>
    <row r="32" spans="1:16" ht="12.75">
      <c r="A32" s="4"/>
      <c r="B32" s="4"/>
      <c r="C32" s="154" t="s">
        <v>101</v>
      </c>
      <c r="D32" s="334"/>
      <c r="E32" s="337"/>
      <c r="F32" s="325"/>
      <c r="G32" s="332"/>
      <c r="H32" s="336">
        <f t="shared" si="2"/>
        <v>0</v>
      </c>
      <c r="I32" s="34"/>
      <c r="J32" s="81"/>
      <c r="K32" s="113">
        <f t="shared" si="4"/>
        <v>0</v>
      </c>
      <c r="L32" s="114">
        <f t="shared" si="6"/>
        <v>0</v>
      </c>
      <c r="M32" s="113">
        <f t="shared" si="5"/>
        <v>0</v>
      </c>
      <c r="N32" s="90">
        <f>(D32-L32)</f>
        <v>0</v>
      </c>
      <c r="O32" s="18">
        <f t="shared" si="1"/>
        <v>0</v>
      </c>
      <c r="P32" s="4"/>
    </row>
    <row r="33" spans="1:15" s="4" customFormat="1" ht="12.75">
      <c r="A33" s="130"/>
      <c r="B33" s="130"/>
      <c r="C33" s="167" t="s">
        <v>102</v>
      </c>
      <c r="D33" s="353">
        <f>SUM(D18:D32)</f>
        <v>351044.47</v>
      </c>
      <c r="E33" s="354">
        <f>SUM(E18:E31)</f>
        <v>1006273.9099999999</v>
      </c>
      <c r="F33" s="355">
        <f>SUM(F18:F32)</f>
        <v>103416.34</v>
      </c>
      <c r="G33" s="355">
        <f>SUM(G18:G32)</f>
        <v>450264.22000000003</v>
      </c>
      <c r="H33" s="132">
        <f>SUM(H18:H31)</f>
        <v>553680.5599999999</v>
      </c>
      <c r="I33" s="132">
        <f>SUM(I18:I31)</f>
        <v>246935.66999999998</v>
      </c>
      <c r="J33" s="132">
        <f>SUM(J18:J31)</f>
        <v>46888.45</v>
      </c>
      <c r="K33" s="132">
        <f>SUM(K18:K31)</f>
        <v>293824.11999999994</v>
      </c>
      <c r="L33" s="133">
        <f t="shared" si="6"/>
        <v>350352.01</v>
      </c>
      <c r="M33" s="134">
        <f>SUM(G33+J33)</f>
        <v>497152.67000000004</v>
      </c>
      <c r="N33" s="401">
        <f t="shared" si="0"/>
        <v>692.4599999999627</v>
      </c>
      <c r="O33" s="135">
        <f t="shared" si="1"/>
        <v>509121.2399999999</v>
      </c>
    </row>
    <row r="34" spans="3:15" s="4" customFormat="1" ht="12.75">
      <c r="C34" s="154"/>
      <c r="D34" s="334"/>
      <c r="E34" s="344"/>
      <c r="F34" s="325"/>
      <c r="G34" s="332"/>
      <c r="H34" s="340"/>
      <c r="I34" s="34"/>
      <c r="J34" s="81"/>
      <c r="K34" s="13"/>
      <c r="L34" s="99">
        <f t="shared" si="6"/>
        <v>0</v>
      </c>
      <c r="M34" s="113"/>
      <c r="N34" s="90">
        <f t="shared" si="0"/>
        <v>0</v>
      </c>
      <c r="O34" s="91">
        <f aca="true" t="shared" si="7" ref="O34:O54">E34-M34</f>
        <v>0</v>
      </c>
    </row>
    <row r="35" spans="1:15" s="22" customFormat="1" ht="12.75">
      <c r="A35" s="136"/>
      <c r="B35" s="136"/>
      <c r="C35" s="168" t="s">
        <v>103</v>
      </c>
      <c r="D35" s="403">
        <f>D15+D33</f>
        <v>352544.47</v>
      </c>
      <c r="E35" s="404">
        <f>SUM(E15+E33)</f>
        <v>1006273.9099999999</v>
      </c>
      <c r="F35" s="405">
        <f>SUM(F15+F33)</f>
        <v>104916.34</v>
      </c>
      <c r="G35" s="405">
        <f>SUM(G15+G33)</f>
        <v>450264.22000000003</v>
      </c>
      <c r="H35" s="405">
        <f>SUM(H15+H33)</f>
        <v>555180.5599999999</v>
      </c>
      <c r="I35" s="137">
        <f>SUM(I33)</f>
        <v>246935.66999999998</v>
      </c>
      <c r="J35" s="137">
        <f>J33+I15</f>
        <v>46888.45</v>
      </c>
      <c r="K35" s="137">
        <f>K33+K15</f>
        <v>293824.11999999994</v>
      </c>
      <c r="L35" s="138">
        <f t="shared" si="6"/>
        <v>351852.01</v>
      </c>
      <c r="M35" s="138">
        <f>SUM(G35+J35)</f>
        <v>497152.67000000004</v>
      </c>
      <c r="N35" s="401">
        <f t="shared" si="0"/>
        <v>692.4599999999627</v>
      </c>
      <c r="O35" s="139">
        <f t="shared" si="7"/>
        <v>509121.2399999999</v>
      </c>
    </row>
    <row r="36" spans="3:15" s="4" customFormat="1" ht="12.75">
      <c r="C36" s="154"/>
      <c r="D36" s="334"/>
      <c r="E36" s="344"/>
      <c r="F36" s="325"/>
      <c r="G36" s="332"/>
      <c r="H36" s="340"/>
      <c r="I36" s="17"/>
      <c r="J36" s="19"/>
      <c r="K36" s="13"/>
      <c r="L36" s="99">
        <f t="shared" si="6"/>
        <v>0</v>
      </c>
      <c r="M36" s="99">
        <f>SUM(G36+J36)</f>
        <v>0</v>
      </c>
      <c r="N36" s="90">
        <f t="shared" si="0"/>
        <v>0</v>
      </c>
      <c r="O36" s="91">
        <f t="shared" si="7"/>
        <v>0</v>
      </c>
    </row>
    <row r="37" spans="3:15" s="4" customFormat="1" ht="12.75">
      <c r="C37" s="154" t="s">
        <v>104</v>
      </c>
      <c r="D37" s="334"/>
      <c r="E37" s="344"/>
      <c r="F37" s="325"/>
      <c r="G37" s="332"/>
      <c r="H37" s="340"/>
      <c r="I37" s="17"/>
      <c r="J37" s="19"/>
      <c r="K37" s="13"/>
      <c r="L37" s="99">
        <f t="shared" si="6"/>
        <v>0</v>
      </c>
      <c r="M37" s="99">
        <f>SUM(G37+J37)</f>
        <v>0</v>
      </c>
      <c r="N37" s="90">
        <f t="shared" si="0"/>
        <v>0</v>
      </c>
      <c r="O37" s="91">
        <f t="shared" si="7"/>
        <v>0</v>
      </c>
    </row>
    <row r="38" spans="3:15" s="4" customFormat="1" ht="12.75">
      <c r="C38" s="154" t="s">
        <v>105</v>
      </c>
      <c r="D38" s="334"/>
      <c r="E38" s="344"/>
      <c r="F38" s="325"/>
      <c r="G38" s="332"/>
      <c r="H38" s="340"/>
      <c r="I38" s="17"/>
      <c r="J38" s="19"/>
      <c r="K38" s="117"/>
      <c r="L38" s="99">
        <f t="shared" si="6"/>
        <v>0</v>
      </c>
      <c r="M38" s="99">
        <f aca="true" t="shared" si="8" ref="M38:M53">SUM(G38+J38)</f>
        <v>0</v>
      </c>
      <c r="N38" s="90">
        <f t="shared" si="0"/>
        <v>0</v>
      </c>
      <c r="O38" s="91">
        <f t="shared" si="7"/>
        <v>0</v>
      </c>
    </row>
    <row r="39" spans="1:15" s="4" customFormat="1" ht="12.75">
      <c r="A39" s="4">
        <v>120</v>
      </c>
      <c r="B39" s="4">
        <v>2010101</v>
      </c>
      <c r="C39" s="154" t="s">
        <v>106</v>
      </c>
      <c r="D39" s="334">
        <v>0</v>
      </c>
      <c r="E39" s="337">
        <v>2800000</v>
      </c>
      <c r="F39" s="330">
        <v>0</v>
      </c>
      <c r="G39" s="326">
        <v>0</v>
      </c>
      <c r="H39" s="331">
        <v>0</v>
      </c>
      <c r="I39" s="17">
        <v>0</v>
      </c>
      <c r="J39" s="19">
        <v>0</v>
      </c>
      <c r="K39" s="13">
        <v>0</v>
      </c>
      <c r="L39" s="99">
        <f t="shared" si="6"/>
        <v>0</v>
      </c>
      <c r="M39" s="99">
        <f t="shared" si="8"/>
        <v>0</v>
      </c>
      <c r="N39" s="90">
        <f t="shared" si="0"/>
        <v>0</v>
      </c>
      <c r="O39" s="91">
        <f t="shared" si="7"/>
        <v>2800000</v>
      </c>
    </row>
    <row r="40" spans="1:15" s="4" customFormat="1" ht="12.75">
      <c r="A40" s="4">
        <v>125</v>
      </c>
      <c r="B40" s="4">
        <v>2010101</v>
      </c>
      <c r="C40" s="154" t="s">
        <v>137</v>
      </c>
      <c r="D40" s="334"/>
      <c r="E40" s="337"/>
      <c r="F40" s="330"/>
      <c r="G40" s="326"/>
      <c r="H40" s="331"/>
      <c r="I40" s="17"/>
      <c r="J40" s="19"/>
      <c r="K40" s="13"/>
      <c r="L40" s="99">
        <f t="shared" si="6"/>
        <v>0</v>
      </c>
      <c r="M40" s="99">
        <f t="shared" si="8"/>
        <v>0</v>
      </c>
      <c r="N40" s="90">
        <f t="shared" si="0"/>
        <v>0</v>
      </c>
      <c r="O40" s="91">
        <f t="shared" si="7"/>
        <v>0</v>
      </c>
    </row>
    <row r="41" spans="1:15" s="4" customFormat="1" ht="12.75">
      <c r="A41" s="4">
        <v>130</v>
      </c>
      <c r="B41" s="4">
        <v>2010506</v>
      </c>
      <c r="C41" s="154" t="s">
        <v>116</v>
      </c>
      <c r="D41" s="342"/>
      <c r="E41" s="337"/>
      <c r="F41" s="325"/>
      <c r="G41" s="326">
        <v>0</v>
      </c>
      <c r="H41" s="340"/>
      <c r="I41" s="118"/>
      <c r="J41" s="81"/>
      <c r="K41" s="119">
        <f>SUM(I41:J41)</f>
        <v>0</v>
      </c>
      <c r="L41" s="99">
        <f t="shared" si="6"/>
        <v>0</v>
      </c>
      <c r="M41" s="99">
        <f t="shared" si="8"/>
        <v>0</v>
      </c>
      <c r="N41" s="90">
        <f t="shared" si="0"/>
        <v>0</v>
      </c>
      <c r="O41" s="91">
        <f t="shared" si="7"/>
        <v>0</v>
      </c>
    </row>
    <row r="42" spans="3:15" s="4" customFormat="1" ht="12.75">
      <c r="C42" s="154"/>
      <c r="D42" s="334"/>
      <c r="E42" s="345"/>
      <c r="F42" s="330"/>
      <c r="G42" s="326"/>
      <c r="H42" s="340"/>
      <c r="I42" s="115"/>
      <c r="J42" s="19"/>
      <c r="K42" s="13"/>
      <c r="L42" s="99">
        <f t="shared" si="6"/>
        <v>0</v>
      </c>
      <c r="M42" s="99">
        <f t="shared" si="8"/>
        <v>0</v>
      </c>
      <c r="N42" s="90">
        <f t="shared" si="0"/>
        <v>0</v>
      </c>
      <c r="O42" s="91">
        <f t="shared" si="7"/>
        <v>0</v>
      </c>
    </row>
    <row r="43" spans="1:15" s="22" customFormat="1" ht="12.75">
      <c r="A43" s="136"/>
      <c r="B43" s="136"/>
      <c r="C43" s="168" t="s">
        <v>21</v>
      </c>
      <c r="D43" s="342">
        <f>D41</f>
        <v>0</v>
      </c>
      <c r="E43" s="343">
        <f>SUM(E39:E42)</f>
        <v>2800000</v>
      </c>
      <c r="F43" s="322">
        <f>F41</f>
        <v>0</v>
      </c>
      <c r="G43" s="326">
        <v>0</v>
      </c>
      <c r="H43" s="323"/>
      <c r="I43" s="29"/>
      <c r="J43" s="150">
        <f>SUM(J41:J42)</f>
        <v>0</v>
      </c>
      <c r="K43" s="151">
        <f>SUM(I43:J43)</f>
        <v>0</v>
      </c>
      <c r="L43" s="99">
        <f t="shared" si="6"/>
        <v>0</v>
      </c>
      <c r="M43" s="99">
        <f t="shared" si="8"/>
        <v>0</v>
      </c>
      <c r="N43" s="90">
        <f t="shared" si="0"/>
        <v>0</v>
      </c>
      <c r="O43" s="139">
        <f t="shared" si="7"/>
        <v>2800000</v>
      </c>
    </row>
    <row r="44" spans="3:15" s="4" customFormat="1" ht="12.75">
      <c r="C44" s="154"/>
      <c r="D44" s="334"/>
      <c r="E44" s="344"/>
      <c r="F44" s="325"/>
      <c r="G44" s="332"/>
      <c r="H44" s="340"/>
      <c r="I44" s="17"/>
      <c r="J44" s="81"/>
      <c r="K44" s="13"/>
      <c r="L44" s="99">
        <f t="shared" si="6"/>
        <v>0</v>
      </c>
      <c r="M44" s="99">
        <f t="shared" si="8"/>
        <v>0</v>
      </c>
      <c r="N44" s="90">
        <f t="shared" si="0"/>
        <v>0</v>
      </c>
      <c r="O44" s="91">
        <f t="shared" si="7"/>
        <v>0</v>
      </c>
    </row>
    <row r="45" spans="3:15" s="4" customFormat="1" ht="12.75">
      <c r="C45" s="154" t="s">
        <v>107</v>
      </c>
      <c r="D45" s="334"/>
      <c r="E45" s="344"/>
      <c r="F45" s="325"/>
      <c r="G45" s="332"/>
      <c r="H45" s="340"/>
      <c r="I45" s="17"/>
      <c r="J45" s="19"/>
      <c r="K45" s="13"/>
      <c r="L45" s="99">
        <f t="shared" si="6"/>
        <v>0</v>
      </c>
      <c r="M45" s="99">
        <f t="shared" si="8"/>
        <v>0</v>
      </c>
      <c r="N45" s="90">
        <f t="shared" si="0"/>
        <v>0</v>
      </c>
      <c r="O45" s="91">
        <f t="shared" si="7"/>
        <v>0</v>
      </c>
    </row>
    <row r="46" spans="1:15" s="4" customFormat="1" ht="12.75">
      <c r="A46" s="125">
        <v>140</v>
      </c>
      <c r="C46" s="154" t="s">
        <v>158</v>
      </c>
      <c r="D46" s="334"/>
      <c r="E46" s="337">
        <v>24227.12</v>
      </c>
      <c r="F46" s="325"/>
      <c r="G46" s="332"/>
      <c r="H46" s="340"/>
      <c r="I46" s="17"/>
      <c r="J46" s="19"/>
      <c r="K46" s="13"/>
      <c r="L46" s="99">
        <f t="shared" si="6"/>
        <v>0</v>
      </c>
      <c r="M46" s="99">
        <f t="shared" si="8"/>
        <v>0</v>
      </c>
      <c r="N46" s="90">
        <f t="shared" si="0"/>
        <v>0</v>
      </c>
      <c r="O46" s="91">
        <f t="shared" si="7"/>
        <v>24227.12</v>
      </c>
    </row>
    <row r="47" spans="1:15" s="4" customFormat="1" ht="12.75">
      <c r="A47" s="125">
        <v>141</v>
      </c>
      <c r="C47" s="154" t="s">
        <v>171</v>
      </c>
      <c r="D47" s="334"/>
      <c r="E47" s="337">
        <v>25420</v>
      </c>
      <c r="F47" s="325"/>
      <c r="G47" s="332"/>
      <c r="H47" s="340"/>
      <c r="I47" s="17"/>
      <c r="J47" s="19"/>
      <c r="K47" s="13"/>
      <c r="L47" s="99"/>
      <c r="M47" s="99"/>
      <c r="N47" s="90" t="e">
        <f>SUM(N19:N32)</f>
        <v>#VALUE!</v>
      </c>
      <c r="O47" s="91">
        <f t="shared" si="7"/>
        <v>25420</v>
      </c>
    </row>
    <row r="48" spans="1:15" s="22" customFormat="1" ht="12.75">
      <c r="A48" s="136"/>
      <c r="B48" s="136"/>
      <c r="C48" s="168" t="s">
        <v>26</v>
      </c>
      <c r="D48" s="342"/>
      <c r="E48" s="343">
        <f>SUM(E46:E47)</f>
        <v>49647.119999999995</v>
      </c>
      <c r="F48" s="321"/>
      <c r="G48" s="324"/>
      <c r="H48" s="323"/>
      <c r="I48" s="20"/>
      <c r="J48" s="21"/>
      <c r="K48" s="152"/>
      <c r="L48" s="99">
        <f t="shared" si="6"/>
        <v>0</v>
      </c>
      <c r="M48" s="99">
        <f t="shared" si="8"/>
        <v>0</v>
      </c>
      <c r="N48" s="90">
        <f t="shared" si="0"/>
        <v>0</v>
      </c>
      <c r="O48" s="139">
        <f t="shared" si="7"/>
        <v>49647.119999999995</v>
      </c>
    </row>
    <row r="49" spans="3:15" s="4" customFormat="1" ht="12.75">
      <c r="C49" s="154"/>
      <c r="D49" s="334"/>
      <c r="E49" s="337"/>
      <c r="F49" s="325"/>
      <c r="G49" s="332"/>
      <c r="H49" s="340"/>
      <c r="I49" s="17"/>
      <c r="J49" s="19"/>
      <c r="K49" s="13"/>
      <c r="L49" s="99">
        <f t="shared" si="6"/>
        <v>0</v>
      </c>
      <c r="M49" s="99">
        <f t="shared" si="8"/>
        <v>0</v>
      </c>
      <c r="N49" s="90">
        <f t="shared" si="0"/>
        <v>0</v>
      </c>
      <c r="O49" s="91">
        <f t="shared" si="7"/>
        <v>0</v>
      </c>
    </row>
    <row r="50" spans="3:15" s="4" customFormat="1" ht="12.75">
      <c r="C50" s="154" t="s">
        <v>108</v>
      </c>
      <c r="D50" s="334"/>
      <c r="E50" s="344"/>
      <c r="F50" s="325"/>
      <c r="G50" s="332"/>
      <c r="H50" s="340"/>
      <c r="I50" s="17"/>
      <c r="J50" s="19"/>
      <c r="K50" s="13"/>
      <c r="L50" s="99">
        <f t="shared" si="6"/>
        <v>0</v>
      </c>
      <c r="M50" s="99">
        <f t="shared" si="8"/>
        <v>0</v>
      </c>
      <c r="N50" s="90">
        <f t="shared" si="0"/>
        <v>0</v>
      </c>
      <c r="O50" s="91">
        <f t="shared" si="7"/>
        <v>0</v>
      </c>
    </row>
    <row r="51" spans="1:15" s="4" customFormat="1" ht="12.75">
      <c r="A51" s="4">
        <v>180</v>
      </c>
      <c r="B51" s="4">
        <v>4000002</v>
      </c>
      <c r="C51" s="154" t="s">
        <v>109</v>
      </c>
      <c r="D51" s="334">
        <v>0</v>
      </c>
      <c r="E51" s="337">
        <v>9000</v>
      </c>
      <c r="F51" s="330">
        <v>0</v>
      </c>
      <c r="G51" s="332">
        <v>6666.32</v>
      </c>
      <c r="H51" s="332">
        <f>SUM(F51:G51)</f>
        <v>6666.32</v>
      </c>
      <c r="I51" s="17">
        <v>0</v>
      </c>
      <c r="J51" s="19">
        <v>0</v>
      </c>
      <c r="K51" s="13">
        <v>0</v>
      </c>
      <c r="L51" s="99">
        <f t="shared" si="6"/>
        <v>0</v>
      </c>
      <c r="M51" s="99">
        <f t="shared" si="8"/>
        <v>6666.32</v>
      </c>
      <c r="N51" s="90">
        <f t="shared" si="0"/>
        <v>0</v>
      </c>
      <c r="O51" s="91">
        <f t="shared" si="7"/>
        <v>2333.6800000000003</v>
      </c>
    </row>
    <row r="52" spans="1:18" s="4" customFormat="1" ht="12.75">
      <c r="A52" s="4">
        <v>190</v>
      </c>
      <c r="B52" s="4">
        <v>4000003</v>
      </c>
      <c r="C52" s="154" t="s">
        <v>33</v>
      </c>
      <c r="D52" s="334"/>
      <c r="E52" s="337">
        <v>5000</v>
      </c>
      <c r="F52" s="335"/>
      <c r="G52" s="332">
        <v>1423.7</v>
      </c>
      <c r="H52" s="332">
        <f>SUM(F52+G52)</f>
        <v>1423.7</v>
      </c>
      <c r="I52" s="17">
        <v>0</v>
      </c>
      <c r="J52" s="114">
        <v>0</v>
      </c>
      <c r="K52" s="113">
        <v>0</v>
      </c>
      <c r="L52" s="99">
        <f t="shared" si="6"/>
        <v>0</v>
      </c>
      <c r="M52" s="99">
        <f t="shared" si="8"/>
        <v>1423.7</v>
      </c>
      <c r="N52" s="90">
        <f t="shared" si="0"/>
        <v>0</v>
      </c>
      <c r="O52" s="91">
        <f t="shared" si="7"/>
        <v>3576.3</v>
      </c>
      <c r="R52" s="19"/>
    </row>
    <row r="53" spans="3:15" s="4" customFormat="1" ht="12.75">
      <c r="C53" s="154"/>
      <c r="D53" s="334"/>
      <c r="E53" s="344"/>
      <c r="F53" s="335"/>
      <c r="G53" s="332"/>
      <c r="H53" s="340"/>
      <c r="I53" s="17"/>
      <c r="J53" s="114"/>
      <c r="K53" s="13"/>
      <c r="L53" s="99">
        <f t="shared" si="6"/>
        <v>0</v>
      </c>
      <c r="M53" s="99">
        <f t="shared" si="8"/>
        <v>0</v>
      </c>
      <c r="N53" s="90">
        <f t="shared" si="0"/>
        <v>0</v>
      </c>
      <c r="O53" s="91">
        <f t="shared" si="7"/>
        <v>0</v>
      </c>
    </row>
    <row r="54" spans="1:15" s="22" customFormat="1" ht="12.75">
      <c r="A54" s="136"/>
      <c r="B54" s="136"/>
      <c r="C54" s="168" t="s">
        <v>28</v>
      </c>
      <c r="D54" s="353">
        <f>SUM(D51:D53)</f>
        <v>0</v>
      </c>
      <c r="E54" s="354">
        <f>SUM(E51:E53)</f>
        <v>14000</v>
      </c>
      <c r="F54" s="356">
        <f>SUM(F51:F52)</f>
        <v>0</v>
      </c>
      <c r="G54" s="356">
        <f>SUM(G51:G53)</f>
        <v>8090.0199999999995</v>
      </c>
      <c r="H54" s="356">
        <f>SUM(H51:H53)</f>
        <v>8090.0199999999995</v>
      </c>
      <c r="I54" s="128">
        <v>0</v>
      </c>
      <c r="J54" s="138"/>
      <c r="K54" s="184">
        <v>0</v>
      </c>
      <c r="L54" s="138">
        <f t="shared" si="6"/>
        <v>0</v>
      </c>
      <c r="M54" s="140">
        <f>SUM(M51:M53)</f>
        <v>8090.0199999999995</v>
      </c>
      <c r="N54" s="129">
        <f t="shared" si="0"/>
        <v>0</v>
      </c>
      <c r="O54" s="139">
        <f t="shared" si="7"/>
        <v>5909.9800000000005</v>
      </c>
    </row>
    <row r="55" spans="1:16" ht="13.5" thickBot="1">
      <c r="A55" s="4"/>
      <c r="B55" s="4"/>
      <c r="C55" s="154"/>
      <c r="D55" s="334"/>
      <c r="E55" s="344"/>
      <c r="F55" s="346"/>
      <c r="G55" s="347"/>
      <c r="H55" s="348"/>
      <c r="I55" s="40"/>
      <c r="J55" s="39"/>
      <c r="K55" s="41"/>
      <c r="L55" s="19"/>
      <c r="M55" s="112"/>
      <c r="N55" s="90">
        <f t="shared" si="0"/>
        <v>0</v>
      </c>
      <c r="O55" s="49">
        <f>E55-M55</f>
        <v>0</v>
      </c>
      <c r="P55" s="4"/>
    </row>
    <row r="56" spans="1:16" s="2" customFormat="1" ht="36" customHeight="1" thickBot="1">
      <c r="A56" s="32"/>
      <c r="B56" s="123"/>
      <c r="C56" s="169" t="s">
        <v>118</v>
      </c>
      <c r="D56" s="373">
        <f>D35+D54</f>
        <v>352544.47</v>
      </c>
      <c r="E56" s="163">
        <f>SUM(E35+E43+E48+E54)</f>
        <v>3869921.0300000003</v>
      </c>
      <c r="F56" s="374">
        <f>F35+F54</f>
        <v>104916.34</v>
      </c>
      <c r="G56" s="75">
        <f>G35+G54</f>
        <v>458354.24000000005</v>
      </c>
      <c r="H56" s="76">
        <f>H35+H54</f>
        <v>563270.58</v>
      </c>
      <c r="I56" s="402">
        <f>I35+I43</f>
        <v>246935.66999999998</v>
      </c>
      <c r="J56" s="389">
        <f>J35+J54</f>
        <v>46888.45</v>
      </c>
      <c r="K56" s="92">
        <f>SUM(K35+K43+K48+K54)</f>
        <v>293824.11999999994</v>
      </c>
      <c r="L56" s="372">
        <f>SUM(L35+L43+L48+L54)</f>
        <v>351852.01</v>
      </c>
      <c r="M56" s="120">
        <f>M35+M43+M54</f>
        <v>505242.69000000006</v>
      </c>
      <c r="N56" s="375">
        <f t="shared" si="0"/>
        <v>692.4599999999627</v>
      </c>
      <c r="O56" s="80">
        <f>E56-M56</f>
        <v>3364678.3400000003</v>
      </c>
      <c r="P56" s="22"/>
    </row>
    <row r="57" spans="1:16" ht="12.75">
      <c r="A57" s="4"/>
      <c r="B57" s="4"/>
      <c r="C57" s="154"/>
      <c r="D57" s="154"/>
      <c r="E57" s="154"/>
      <c r="F57" s="4"/>
      <c r="G57" s="4"/>
      <c r="H57" s="4"/>
      <c r="I57" s="4"/>
      <c r="J57" s="4"/>
      <c r="K57" s="4"/>
      <c r="L57" s="25"/>
      <c r="M57" s="27"/>
      <c r="N57" s="4"/>
      <c r="O57" s="25"/>
      <c r="P57" s="4"/>
    </row>
    <row r="58" spans="1:16" ht="12.75">
      <c r="A58" s="4"/>
      <c r="B58" s="4"/>
      <c r="C58" s="154"/>
      <c r="D58" s="154"/>
      <c r="E58" s="154"/>
      <c r="F58" s="4"/>
      <c r="G58" s="4"/>
      <c r="H58" s="4"/>
      <c r="I58" s="4"/>
      <c r="J58" s="4"/>
      <c r="K58" s="4"/>
      <c r="L58" s="4"/>
      <c r="M58" s="27"/>
      <c r="N58" s="4"/>
      <c r="O58" s="4"/>
      <c r="P58" s="4"/>
    </row>
    <row r="59" spans="1:16" ht="12.75">
      <c r="A59" s="4"/>
      <c r="B59" s="4"/>
      <c r="C59" s="154"/>
      <c r="D59" s="154"/>
      <c r="E59" s="154"/>
      <c r="F59" s="4"/>
      <c r="G59" s="4"/>
      <c r="H59" s="79"/>
      <c r="I59" s="4"/>
      <c r="J59" s="4"/>
      <c r="K59" s="4"/>
      <c r="L59" s="4"/>
      <c r="M59" s="27"/>
      <c r="N59" s="4"/>
      <c r="O59" s="4"/>
      <c r="P59" s="4"/>
    </row>
    <row r="60" spans="1:16" ht="12.75">
      <c r="A60" s="4"/>
      <c r="B60" s="4"/>
      <c r="C60" s="154"/>
      <c r="D60" s="154"/>
      <c r="E60" s="154"/>
      <c r="F60" s="4"/>
      <c r="G60" s="4"/>
      <c r="H60" s="4"/>
      <c r="I60" s="25"/>
      <c r="J60" s="4"/>
      <c r="K60" s="4"/>
      <c r="L60" s="4"/>
      <c r="M60" s="27"/>
      <c r="N60" s="4"/>
      <c r="O60" s="4"/>
      <c r="P60" s="4"/>
    </row>
    <row r="61" spans="1:16" ht="12.75">
      <c r="A61" s="4"/>
      <c r="B61" s="4"/>
      <c r="C61" s="4"/>
      <c r="F61" s="4"/>
      <c r="G61" s="4"/>
      <c r="H61" s="4"/>
      <c r="I61" s="4"/>
      <c r="J61" s="4"/>
      <c r="K61" s="4"/>
      <c r="L61" s="4"/>
      <c r="M61" s="27"/>
      <c r="N61" s="4"/>
      <c r="O61" s="4"/>
      <c r="P61" s="4"/>
    </row>
    <row r="62" spans="1:16" ht="12.75">
      <c r="A62" s="4"/>
      <c r="B62" s="4"/>
      <c r="C62" s="4"/>
      <c r="F62" s="4"/>
      <c r="G62" s="4"/>
      <c r="H62" s="4"/>
      <c r="I62" s="4"/>
      <c r="J62" s="4"/>
      <c r="K62" s="4"/>
      <c r="L62" s="4"/>
      <c r="M62" s="27"/>
      <c r="N62" s="4"/>
      <c r="O62" s="4"/>
      <c r="P62" s="4"/>
    </row>
    <row r="63" spans="1:16" ht="12.75">
      <c r="A63" s="4"/>
      <c r="B63" s="4"/>
      <c r="C63" s="4"/>
      <c r="F63" s="4"/>
      <c r="G63" s="4"/>
      <c r="H63" s="4"/>
      <c r="I63" s="4"/>
      <c r="J63" s="4"/>
      <c r="K63" s="4"/>
      <c r="L63" s="4"/>
      <c r="M63" s="27"/>
      <c r="N63" s="4"/>
      <c r="O63" s="4"/>
      <c r="P63" s="4"/>
    </row>
    <row r="64" spans="1:16" ht="12.75">
      <c r="A64" s="4"/>
      <c r="B64" s="4"/>
      <c r="C64" s="4"/>
      <c r="F64" s="4"/>
      <c r="G64" s="4"/>
      <c r="H64" s="4"/>
      <c r="I64" s="4"/>
      <c r="J64" s="4"/>
      <c r="K64" s="4"/>
      <c r="L64" s="4"/>
      <c r="M64" s="27"/>
      <c r="N64" s="4"/>
      <c r="O64" s="4"/>
      <c r="P64" s="4"/>
    </row>
    <row r="65" spans="1:16" ht="12.75">
      <c r="A65" s="4"/>
      <c r="B65" s="4"/>
      <c r="C65" s="4"/>
      <c r="F65" s="4"/>
      <c r="G65" s="4"/>
      <c r="H65" s="4"/>
      <c r="I65" s="4"/>
      <c r="J65" s="4"/>
      <c r="K65" s="4"/>
      <c r="L65" s="4"/>
      <c r="M65" s="27"/>
      <c r="N65" s="4"/>
      <c r="O65" s="4"/>
      <c r="P65" s="4"/>
    </row>
    <row r="66" spans="1:16" ht="12.75">
      <c r="A66" s="4"/>
      <c r="B66" s="4"/>
      <c r="C66" s="4"/>
      <c r="F66" s="4"/>
      <c r="G66" s="4"/>
      <c r="H66" s="4"/>
      <c r="I66" s="4"/>
      <c r="J66" s="4"/>
      <c r="K66" s="4"/>
      <c r="L66" s="4"/>
      <c r="M66" s="27"/>
      <c r="N66" s="4"/>
      <c r="O66" s="4"/>
      <c r="P66" s="4"/>
    </row>
    <row r="67" spans="1:16" ht="12.75">
      <c r="A67" s="4"/>
      <c r="B67" s="4"/>
      <c r="C67" s="4"/>
      <c r="F67" s="4"/>
      <c r="G67" s="4"/>
      <c r="H67" s="4"/>
      <c r="I67" s="4"/>
      <c r="J67" s="4"/>
      <c r="L67" s="4"/>
      <c r="M67" s="27"/>
      <c r="N67" s="4"/>
      <c r="O67" s="4"/>
      <c r="P67" s="4"/>
    </row>
    <row r="68" spans="1:16" ht="12.75">
      <c r="A68" s="4"/>
      <c r="B68" s="4"/>
      <c r="C68" s="4"/>
      <c r="F68" s="4"/>
      <c r="G68" s="4"/>
      <c r="H68" s="4"/>
      <c r="I68" s="4"/>
      <c r="J68" s="4"/>
      <c r="L68" s="4"/>
      <c r="M68" s="27"/>
      <c r="N68" s="4"/>
      <c r="O68" s="4"/>
      <c r="P68" s="4"/>
    </row>
    <row r="69" spans="1:16" ht="12.75">
      <c r="A69" s="4"/>
      <c r="B69" s="4"/>
      <c r="C69" s="4"/>
      <c r="F69" s="4"/>
      <c r="G69" s="4"/>
      <c r="H69" s="4"/>
      <c r="I69" s="4"/>
      <c r="J69" s="4"/>
      <c r="K69" s="4"/>
      <c r="L69" s="4"/>
      <c r="M69" s="27"/>
      <c r="N69" s="4"/>
      <c r="O69" s="4"/>
      <c r="P69" s="4"/>
    </row>
    <row r="70" spans="1:16" ht="12.75">
      <c r="A70" s="4"/>
      <c r="B70" s="4"/>
      <c r="C70" s="4"/>
      <c r="F70" s="4"/>
      <c r="G70" s="4"/>
      <c r="H70" s="4"/>
      <c r="I70" s="4"/>
      <c r="J70" s="4"/>
      <c r="K70" s="4"/>
      <c r="L70" s="4"/>
      <c r="M70" s="27"/>
      <c r="N70" s="4"/>
      <c r="O70" s="4"/>
      <c r="P70" s="4"/>
    </row>
    <row r="71" spans="1:16" ht="12.75">
      <c r="A71" s="4"/>
      <c r="B71" s="4"/>
      <c r="C71" s="4"/>
      <c r="F71" s="4"/>
      <c r="G71" s="4"/>
      <c r="H71" s="4"/>
      <c r="I71" s="4"/>
      <c r="J71" s="4"/>
      <c r="K71" s="4"/>
      <c r="L71" s="4"/>
      <c r="M71" s="27"/>
      <c r="N71" s="4"/>
      <c r="O71" s="4"/>
      <c r="P71" s="4"/>
    </row>
    <row r="72" spans="1:16" ht="12.75">
      <c r="A72" s="4"/>
      <c r="B72" s="4"/>
      <c r="C72" s="4"/>
      <c r="F72" s="4"/>
      <c r="G72" s="4"/>
      <c r="H72" s="4"/>
      <c r="I72" s="4"/>
      <c r="J72" s="4"/>
      <c r="K72" s="4"/>
      <c r="L72" s="4"/>
      <c r="M72" s="27"/>
      <c r="N72" s="4"/>
      <c r="O72" s="4"/>
      <c r="P72" s="4"/>
    </row>
    <row r="73" spans="1:16" ht="12.75">
      <c r="A73" s="4"/>
      <c r="B73" s="4"/>
      <c r="C73" s="4"/>
      <c r="F73" s="4"/>
      <c r="G73" s="4"/>
      <c r="H73" s="4"/>
      <c r="I73" s="4"/>
      <c r="J73" s="4"/>
      <c r="K73" s="4"/>
      <c r="L73" s="4"/>
      <c r="M73" s="27"/>
      <c r="N73" s="4"/>
      <c r="O73" s="4"/>
      <c r="P73" s="4"/>
    </row>
    <row r="74" spans="6:8" ht="12.75">
      <c r="F74" s="4"/>
      <c r="G74" s="4"/>
      <c r="H74" s="4"/>
    </row>
    <row r="75" spans="6:8" ht="12.75">
      <c r="F75" s="4"/>
      <c r="G75" s="4"/>
      <c r="H75" s="4"/>
    </row>
    <row r="76" spans="6:8" ht="12.75">
      <c r="F76" s="4"/>
      <c r="G76" s="4"/>
      <c r="H76" s="4"/>
    </row>
    <row r="77" spans="6:8" ht="12.75">
      <c r="F77" s="4"/>
      <c r="G77" s="4"/>
      <c r="H77" s="4"/>
    </row>
    <row r="78" spans="6:8" ht="12.75">
      <c r="F78" s="4"/>
      <c r="G78" s="4"/>
      <c r="H78" s="4"/>
    </row>
    <row r="79" spans="6:8" ht="12.75">
      <c r="F79" s="4"/>
      <c r="G79" s="4"/>
      <c r="H79" s="4"/>
    </row>
    <row r="80" spans="6:8" ht="12.75">
      <c r="F80" s="4"/>
      <c r="G80" s="4"/>
      <c r="H80" s="4"/>
    </row>
    <row r="81" spans="6:8" ht="12.75">
      <c r="F81" s="4"/>
      <c r="G81" s="4"/>
      <c r="H81" s="4"/>
    </row>
    <row r="82" spans="6:8" ht="12.75">
      <c r="F82" s="4"/>
      <c r="G82" s="4"/>
      <c r="H82" s="4"/>
    </row>
    <row r="83" spans="6:8" ht="12.75">
      <c r="F83" s="4"/>
      <c r="G83" s="4"/>
      <c r="H83" s="4"/>
    </row>
    <row r="84" spans="6:8" ht="12.75">
      <c r="F84" s="4"/>
      <c r="G84" s="4"/>
      <c r="H84" s="4"/>
    </row>
    <row r="85" spans="6:8" ht="12.75">
      <c r="F85" s="4"/>
      <c r="G85" s="4"/>
      <c r="H85" s="4"/>
    </row>
    <row r="86" spans="6:8" ht="12.75">
      <c r="F86" s="4"/>
      <c r="G86" s="4"/>
      <c r="H86" s="4"/>
    </row>
    <row r="87" spans="6:8" ht="12.75">
      <c r="F87" s="4"/>
      <c r="G87" s="4"/>
      <c r="H87" s="4"/>
    </row>
    <row r="88" spans="6:8" ht="12.75">
      <c r="F88" s="4"/>
      <c r="G88" s="4"/>
      <c r="H88" s="4"/>
    </row>
    <row r="89" spans="6:8" ht="12.75">
      <c r="F89" s="4"/>
      <c r="G89" s="4"/>
      <c r="H89" s="4"/>
    </row>
    <row r="90" spans="6:8" ht="12.75">
      <c r="F90" s="4"/>
      <c r="G90" s="4"/>
      <c r="H90" s="4"/>
    </row>
    <row r="91" spans="6:8" ht="12.75">
      <c r="F91" s="4"/>
      <c r="G91" s="4"/>
      <c r="H91" s="4"/>
    </row>
    <row r="92" spans="6:8" ht="12.75">
      <c r="F92" s="4"/>
      <c r="G92" s="4"/>
      <c r="H92" s="4"/>
    </row>
    <row r="93" spans="6:8" ht="12.75">
      <c r="F93" s="4"/>
      <c r="G93" s="4"/>
      <c r="H93" s="4"/>
    </row>
    <row r="94" spans="6:8" ht="12.75">
      <c r="F94" s="4"/>
      <c r="G94" s="4"/>
      <c r="H94" s="4"/>
    </row>
    <row r="95" spans="6:8" ht="12.75">
      <c r="F95" s="4"/>
      <c r="G95" s="4"/>
      <c r="H95" s="4"/>
    </row>
    <row r="96" spans="6:8" ht="12.75">
      <c r="F96" s="4"/>
      <c r="G96" s="4"/>
      <c r="H96" s="4"/>
    </row>
    <row r="97" spans="6:8" ht="12.75">
      <c r="F97" s="4"/>
      <c r="G97" s="4"/>
      <c r="H97" s="4"/>
    </row>
    <row r="98" spans="6:8" ht="12.75">
      <c r="F98" s="4"/>
      <c r="G98" s="4"/>
      <c r="H98" s="4"/>
    </row>
    <row r="99" spans="6:8" ht="12.75">
      <c r="F99" s="4"/>
      <c r="G99" s="4"/>
      <c r="H99" s="4"/>
    </row>
    <row r="100" spans="6:8" ht="12.75">
      <c r="F100" s="4"/>
      <c r="G100" s="4"/>
      <c r="H100" s="4"/>
    </row>
    <row r="101" spans="6:8" ht="12.75">
      <c r="F101" s="4"/>
      <c r="G101" s="4"/>
      <c r="H101" s="4"/>
    </row>
    <row r="102" spans="6:8" ht="12.75">
      <c r="F102" s="4"/>
      <c r="G102" s="4"/>
      <c r="H102" s="4"/>
    </row>
    <row r="103" spans="6:8" ht="12.75">
      <c r="F103" s="4"/>
      <c r="G103" s="4"/>
      <c r="H103" s="4"/>
    </row>
    <row r="104" spans="6:8" ht="12.75">
      <c r="F104" s="4"/>
      <c r="G104" s="4"/>
      <c r="H104" s="4"/>
    </row>
    <row r="105" spans="6:8" ht="12.75">
      <c r="F105" s="4"/>
      <c r="G105" s="4"/>
      <c r="H105" s="4"/>
    </row>
    <row r="106" spans="6:8" ht="12.75">
      <c r="F106" s="4"/>
      <c r="G106" s="4"/>
      <c r="H106" s="4"/>
    </row>
    <row r="107" spans="6:8" ht="12.75">
      <c r="F107" s="4"/>
      <c r="G107" s="4"/>
      <c r="H107" s="4"/>
    </row>
    <row r="108" spans="6:8" ht="12.75">
      <c r="F108" s="4"/>
      <c r="G108" s="4"/>
      <c r="H108" s="4"/>
    </row>
    <row r="109" spans="6:8" ht="12.75">
      <c r="F109" s="4"/>
      <c r="G109" s="4"/>
      <c r="H109" s="4"/>
    </row>
    <row r="110" spans="6:8" ht="12.75">
      <c r="F110" s="4"/>
      <c r="G110" s="4"/>
      <c r="H110" s="4"/>
    </row>
    <row r="111" spans="6:8" ht="12.75">
      <c r="F111" s="4"/>
      <c r="G111" s="4"/>
      <c r="H111" s="4"/>
    </row>
    <row r="112" spans="6:8" ht="12.75">
      <c r="F112" s="4"/>
      <c r="G112" s="4"/>
      <c r="H112" s="4"/>
    </row>
    <row r="113" spans="6:8" ht="12.75">
      <c r="F113" s="4"/>
      <c r="G113" s="4"/>
      <c r="H113" s="4"/>
    </row>
    <row r="114" spans="6:8" ht="12.75">
      <c r="F114" s="4"/>
      <c r="G114" s="4"/>
      <c r="H114" s="4"/>
    </row>
    <row r="115" spans="6:8" ht="12.75">
      <c r="F115" s="4"/>
      <c r="G115" s="4"/>
      <c r="H115" s="4"/>
    </row>
    <row r="116" spans="6:8" ht="12.75">
      <c r="F116" s="4"/>
      <c r="G116" s="4"/>
      <c r="H116" s="4"/>
    </row>
    <row r="117" spans="6:8" ht="12.75">
      <c r="F117" s="4"/>
      <c r="G117" s="4"/>
      <c r="H117" s="4"/>
    </row>
    <row r="118" spans="6:8" ht="12.75">
      <c r="F118" s="4"/>
      <c r="G118" s="4"/>
      <c r="H118" s="4"/>
    </row>
    <row r="119" spans="6:8" ht="12.75">
      <c r="F119" s="4"/>
      <c r="G119" s="4"/>
      <c r="H119" s="4"/>
    </row>
    <row r="120" spans="6:8" ht="12.75">
      <c r="F120" s="4"/>
      <c r="G120" s="4"/>
      <c r="H120" s="4"/>
    </row>
    <row r="121" spans="6:8" ht="12.75">
      <c r="F121" s="4"/>
      <c r="G121" s="4"/>
      <c r="H121" s="4"/>
    </row>
    <row r="122" spans="6:8" ht="12.75">
      <c r="F122" s="4"/>
      <c r="G122" s="4"/>
      <c r="H122" s="4"/>
    </row>
    <row r="123" spans="6:8" ht="12.75">
      <c r="F123" s="4"/>
      <c r="G123" s="4"/>
      <c r="H123" s="4"/>
    </row>
    <row r="124" spans="6:8" ht="12.75">
      <c r="F124" s="4"/>
      <c r="G124" s="4"/>
      <c r="H124" s="4"/>
    </row>
    <row r="125" spans="6:8" ht="12.75">
      <c r="F125" s="4"/>
      <c r="G125" s="4"/>
      <c r="H125" s="4"/>
    </row>
    <row r="126" spans="6:8" ht="12.75">
      <c r="F126" s="4"/>
      <c r="G126" s="4"/>
      <c r="H126" s="4"/>
    </row>
    <row r="127" spans="6:8" ht="12.75">
      <c r="F127" s="4"/>
      <c r="G127" s="4"/>
      <c r="H127" s="4"/>
    </row>
    <row r="128" spans="6:8" ht="12.75">
      <c r="F128" s="4"/>
      <c r="G128" s="4"/>
      <c r="H128" s="4"/>
    </row>
    <row r="129" spans="6:8" ht="12.75">
      <c r="F129" s="4"/>
      <c r="G129" s="4"/>
      <c r="H129" s="4"/>
    </row>
    <row r="130" spans="6:8" ht="12.75">
      <c r="F130" s="4"/>
      <c r="G130" s="4"/>
      <c r="H130" s="4"/>
    </row>
    <row r="131" spans="6:8" ht="12.75">
      <c r="F131" s="4"/>
      <c r="G131" s="4"/>
      <c r="H131" s="4"/>
    </row>
    <row r="132" spans="6:8" ht="12.75">
      <c r="F132" s="4"/>
      <c r="G132" s="4"/>
      <c r="H132" s="4"/>
    </row>
    <row r="133" spans="6:8" ht="12.75">
      <c r="F133" s="4"/>
      <c r="G133" s="4"/>
      <c r="H133" s="4"/>
    </row>
    <row r="134" spans="6:8" ht="12.75">
      <c r="F134" s="4"/>
      <c r="G134" s="4"/>
      <c r="H134" s="4"/>
    </row>
    <row r="135" spans="6:8" ht="12.75">
      <c r="F135" s="4"/>
      <c r="G135" s="4"/>
      <c r="H135" s="4"/>
    </row>
    <row r="136" spans="6:8" ht="12.75">
      <c r="F136" s="4"/>
      <c r="G136" s="4"/>
      <c r="H136" s="4"/>
    </row>
    <row r="137" spans="6:8" ht="12.75">
      <c r="F137" s="4"/>
      <c r="G137" s="4"/>
      <c r="H137" s="4"/>
    </row>
    <row r="138" spans="6:8" ht="12.75">
      <c r="F138" s="4"/>
      <c r="G138" s="4"/>
      <c r="H138" s="4"/>
    </row>
    <row r="139" spans="6:8" ht="12.75">
      <c r="F139" s="4"/>
      <c r="G139" s="4"/>
      <c r="H139" s="4"/>
    </row>
    <row r="140" spans="6:8" ht="12.75">
      <c r="F140" s="4"/>
      <c r="G140" s="4"/>
      <c r="H140" s="4"/>
    </row>
    <row r="141" spans="6:8" ht="12.75">
      <c r="F141" s="4"/>
      <c r="G141" s="4"/>
      <c r="H141" s="4"/>
    </row>
    <row r="142" spans="6:8" ht="12.75">
      <c r="F142" s="4"/>
      <c r="G142" s="4"/>
      <c r="H142" s="4"/>
    </row>
    <row r="143" spans="6:8" ht="12.75">
      <c r="F143" s="4"/>
      <c r="G143" s="4"/>
      <c r="H143" s="4"/>
    </row>
    <row r="144" spans="6:8" ht="12.75">
      <c r="F144" s="4"/>
      <c r="G144" s="4"/>
      <c r="H144" s="4"/>
    </row>
    <row r="145" spans="6:8" ht="12.75">
      <c r="F145" s="4"/>
      <c r="G145" s="4"/>
      <c r="H145" s="4"/>
    </row>
    <row r="146" spans="6:8" ht="12.75">
      <c r="F146" s="4"/>
      <c r="G146" s="4"/>
      <c r="H146" s="4"/>
    </row>
    <row r="147" spans="6:8" ht="12.75">
      <c r="F147" s="4"/>
      <c r="G147" s="4"/>
      <c r="H147" s="4"/>
    </row>
    <row r="148" spans="6:8" ht="12.75">
      <c r="F148" s="4"/>
      <c r="G148" s="4"/>
      <c r="H148" s="4"/>
    </row>
    <row r="149" spans="6:8" ht="12.75">
      <c r="F149" s="4"/>
      <c r="G149" s="4"/>
      <c r="H149" s="4"/>
    </row>
    <row r="150" spans="6:8" ht="12.75">
      <c r="F150" s="4"/>
      <c r="G150" s="4"/>
      <c r="H150" s="4"/>
    </row>
    <row r="151" spans="6:8" ht="12.75">
      <c r="F151" s="4"/>
      <c r="G151" s="4"/>
      <c r="H151" s="4"/>
    </row>
    <row r="152" spans="6:8" ht="12.75">
      <c r="F152" s="4"/>
      <c r="G152" s="4"/>
      <c r="H152" s="4"/>
    </row>
    <row r="153" spans="6:8" ht="12.75">
      <c r="F153" s="4"/>
      <c r="G153" s="4"/>
      <c r="H153" s="4"/>
    </row>
    <row r="154" spans="6:8" ht="12.75">
      <c r="F154" s="4"/>
      <c r="G154" s="4"/>
      <c r="H154" s="4"/>
    </row>
    <row r="155" spans="6:8" ht="12.75">
      <c r="F155" s="4"/>
      <c r="G155" s="4"/>
      <c r="H155" s="4"/>
    </row>
    <row r="156" spans="6:8" ht="12.75">
      <c r="F156" s="4"/>
      <c r="G156" s="4"/>
      <c r="H156" s="4"/>
    </row>
    <row r="157" spans="6:8" ht="12.75">
      <c r="F157" s="4"/>
      <c r="G157" s="4"/>
      <c r="H157" s="4"/>
    </row>
    <row r="158" spans="6:8" ht="12.75">
      <c r="F158" s="4"/>
      <c r="G158" s="4"/>
      <c r="H158" s="4"/>
    </row>
    <row r="159" spans="6:8" ht="12.75">
      <c r="F159" s="4"/>
      <c r="G159" s="4"/>
      <c r="H159" s="4"/>
    </row>
    <row r="160" spans="6:8" ht="12.75">
      <c r="F160" s="4"/>
      <c r="G160" s="4"/>
      <c r="H160" s="4"/>
    </row>
    <row r="161" spans="6:8" ht="12.75">
      <c r="F161" s="4"/>
      <c r="G161" s="4"/>
      <c r="H161" s="4"/>
    </row>
    <row r="162" spans="6:8" ht="12.75">
      <c r="F162" s="4"/>
      <c r="G162" s="4"/>
      <c r="H162" s="4"/>
    </row>
    <row r="163" spans="6:8" ht="12.75">
      <c r="F163" s="4"/>
      <c r="G163" s="4"/>
      <c r="H163" s="4"/>
    </row>
    <row r="164" spans="6:8" ht="12.75">
      <c r="F164" s="4"/>
      <c r="G164" s="4"/>
      <c r="H164" s="4"/>
    </row>
    <row r="165" spans="6:8" ht="12.75">
      <c r="F165" s="4"/>
      <c r="G165" s="4"/>
      <c r="H165" s="4"/>
    </row>
    <row r="166" spans="6:8" ht="12.75">
      <c r="F166" s="4"/>
      <c r="G166" s="4"/>
      <c r="H166" s="4"/>
    </row>
    <row r="167" spans="6:8" ht="12.75">
      <c r="F167" s="4"/>
      <c r="G167" s="4"/>
      <c r="H167" s="4"/>
    </row>
    <row r="168" spans="6:8" ht="12.75">
      <c r="F168" s="4"/>
      <c r="G168" s="4"/>
      <c r="H168" s="4"/>
    </row>
    <row r="169" spans="6:8" ht="12.75">
      <c r="F169" s="4"/>
      <c r="G169" s="4"/>
      <c r="H169" s="4"/>
    </row>
    <row r="170" spans="6:8" ht="12.75">
      <c r="F170" s="4"/>
      <c r="G170" s="4"/>
      <c r="H170" s="4"/>
    </row>
    <row r="171" spans="6:8" ht="12.75">
      <c r="F171" s="4"/>
      <c r="G171" s="4"/>
      <c r="H171" s="4"/>
    </row>
    <row r="172" spans="6:8" ht="12.75">
      <c r="F172" s="4"/>
      <c r="G172" s="4"/>
      <c r="H172" s="4"/>
    </row>
    <row r="173" spans="6:8" ht="12.75">
      <c r="F173" s="4"/>
      <c r="G173" s="4"/>
      <c r="H173" s="4"/>
    </row>
    <row r="174" spans="6:8" ht="12.75">
      <c r="F174" s="4"/>
      <c r="G174" s="4"/>
      <c r="H174" s="4"/>
    </row>
    <row r="175" spans="6:8" ht="12.75">
      <c r="F175" s="4"/>
      <c r="G175" s="4"/>
      <c r="H175" s="4"/>
    </row>
    <row r="176" spans="6:8" ht="12.75">
      <c r="F176" s="4"/>
      <c r="G176" s="4"/>
      <c r="H176" s="4"/>
    </row>
    <row r="177" spans="6:8" ht="12.75">
      <c r="F177" s="4"/>
      <c r="G177" s="4"/>
      <c r="H177" s="4"/>
    </row>
    <row r="178" spans="6:8" ht="12.75">
      <c r="F178" s="4"/>
      <c r="G178" s="4"/>
      <c r="H178" s="4"/>
    </row>
    <row r="179" spans="6:8" ht="12.75">
      <c r="F179" s="4"/>
      <c r="G179" s="4"/>
      <c r="H179" s="4"/>
    </row>
    <row r="180" spans="6:8" ht="12.75">
      <c r="F180" s="4"/>
      <c r="G180" s="4"/>
      <c r="H180" s="4"/>
    </row>
    <row r="181" spans="6:8" ht="12.75">
      <c r="F181" s="4"/>
      <c r="G181" s="4"/>
      <c r="H181" s="4"/>
    </row>
    <row r="182" spans="6:8" ht="12.75">
      <c r="F182" s="4"/>
      <c r="G182" s="4"/>
      <c r="H182" s="4"/>
    </row>
    <row r="183" spans="6:8" ht="12.75">
      <c r="F183" s="4"/>
      <c r="G183" s="4"/>
      <c r="H183" s="4"/>
    </row>
    <row r="184" spans="6:8" ht="12.75">
      <c r="F184" s="4"/>
      <c r="G184" s="4"/>
      <c r="H184" s="4"/>
    </row>
    <row r="185" spans="6:8" ht="12.75">
      <c r="F185" s="4"/>
      <c r="G185" s="4"/>
      <c r="H185" s="4"/>
    </row>
    <row r="186" spans="6:8" ht="12.75">
      <c r="F186" s="4"/>
      <c r="G186" s="4"/>
      <c r="H186" s="4"/>
    </row>
    <row r="187" spans="6:8" ht="12.75">
      <c r="F187" s="4"/>
      <c r="G187" s="4"/>
      <c r="H187" s="4"/>
    </row>
    <row r="188" spans="6:8" ht="12.75">
      <c r="F188" s="4"/>
      <c r="G188" s="4"/>
      <c r="H188" s="4"/>
    </row>
    <row r="189" spans="6:8" ht="12.75">
      <c r="F189" s="4"/>
      <c r="G189" s="4"/>
      <c r="H189" s="4"/>
    </row>
    <row r="190" spans="6:8" ht="12.75">
      <c r="F190" s="4"/>
      <c r="G190" s="4"/>
      <c r="H190" s="4"/>
    </row>
    <row r="191" spans="6:8" ht="12.75">
      <c r="F191" s="4"/>
      <c r="G191" s="4"/>
      <c r="H191" s="4"/>
    </row>
    <row r="192" spans="6:8" ht="12.75">
      <c r="F192" s="4"/>
      <c r="G192" s="4"/>
      <c r="H192" s="4"/>
    </row>
    <row r="193" spans="6:8" ht="12.75">
      <c r="F193" s="4"/>
      <c r="G193" s="4"/>
      <c r="H193" s="4"/>
    </row>
    <row r="194" spans="6:8" ht="12.75">
      <c r="F194" s="4"/>
      <c r="G194" s="4"/>
      <c r="H194" s="4"/>
    </row>
    <row r="195" spans="6:8" ht="12.75">
      <c r="F195" s="4"/>
      <c r="G195" s="4"/>
      <c r="H195" s="4"/>
    </row>
    <row r="196" spans="6:8" ht="12.75">
      <c r="F196" s="4"/>
      <c r="G196" s="4"/>
      <c r="H196" s="4"/>
    </row>
    <row r="197" spans="6:8" ht="12.75">
      <c r="F197" s="4"/>
      <c r="G197" s="4"/>
      <c r="H197" s="4"/>
    </row>
    <row r="198" spans="6:8" ht="12.75">
      <c r="F198" s="4"/>
      <c r="G198" s="4"/>
      <c r="H198" s="4"/>
    </row>
    <row r="199" spans="6:8" ht="12.75">
      <c r="F199" s="4"/>
      <c r="G199" s="4"/>
      <c r="H199" s="4"/>
    </row>
    <row r="200" spans="6:8" ht="12.75">
      <c r="F200" s="4"/>
      <c r="G200" s="4"/>
      <c r="H200" s="4"/>
    </row>
    <row r="201" spans="6:8" ht="12.75">
      <c r="F201" s="4"/>
      <c r="G201" s="4"/>
      <c r="H201" s="4"/>
    </row>
    <row r="202" spans="6:8" ht="12.75">
      <c r="F202" s="4"/>
      <c r="G202" s="4"/>
      <c r="H202" s="4"/>
    </row>
    <row r="203" spans="6:8" ht="12.75">
      <c r="F203" s="4"/>
      <c r="G203" s="4"/>
      <c r="H203" s="4"/>
    </row>
    <row r="204" spans="6:8" ht="12.75">
      <c r="F204" s="4"/>
      <c r="G204" s="4"/>
      <c r="H204" s="4"/>
    </row>
    <row r="205" spans="6:8" ht="12.75">
      <c r="F205" s="4"/>
      <c r="G205" s="4"/>
      <c r="H205" s="4"/>
    </row>
    <row r="206" spans="6:8" ht="12.75">
      <c r="F206" s="4"/>
      <c r="G206" s="4"/>
      <c r="H206" s="4"/>
    </row>
    <row r="207" spans="6:8" ht="12.75">
      <c r="F207" s="4"/>
      <c r="G207" s="4"/>
      <c r="H207" s="4"/>
    </row>
    <row r="208" spans="6:8" ht="12.75">
      <c r="F208" s="4"/>
      <c r="G208" s="4"/>
      <c r="H208" s="4"/>
    </row>
    <row r="209" spans="6:8" ht="12.75">
      <c r="F209" s="4"/>
      <c r="G209" s="4"/>
      <c r="H209" s="4"/>
    </row>
  </sheetData>
  <sheetProtection/>
  <printOptions gridLines="1"/>
  <pageMargins left="0.1968503937007874" right="0" top="0.984251968503937" bottom="0.5905511811023623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26">
      <selection activeCell="A36" sqref="A36"/>
    </sheetView>
  </sheetViews>
  <sheetFormatPr defaultColWidth="9.140625" defaultRowHeight="12.75"/>
  <cols>
    <col min="1" max="1" width="28.7109375" style="0" customWidth="1"/>
    <col min="2" max="2" width="14.57421875" style="0" customWidth="1"/>
    <col min="3" max="3" width="12.140625" style="0" customWidth="1"/>
    <col min="4" max="4" width="12.7109375" style="0" customWidth="1"/>
    <col min="5" max="5" width="13.28125" style="0" customWidth="1"/>
    <col min="6" max="6" width="24.57421875" style="0" customWidth="1"/>
    <col min="7" max="7" width="17.8515625" style="0" customWidth="1"/>
    <col min="8" max="8" width="12.8515625" style="0" customWidth="1"/>
    <col min="9" max="9" width="14.00390625" style="0" customWidth="1"/>
    <col min="10" max="10" width="14.140625" style="0" customWidth="1"/>
  </cols>
  <sheetData>
    <row r="1" spans="3:7" ht="12.75">
      <c r="C1" s="4" t="s">
        <v>123</v>
      </c>
      <c r="D1" s="122"/>
      <c r="E1" s="122"/>
      <c r="F1" s="122" t="s">
        <v>182</v>
      </c>
      <c r="G1" s="4"/>
    </row>
    <row r="3" spans="2:6" ht="15">
      <c r="B3" t="s">
        <v>43</v>
      </c>
      <c r="C3" s="26"/>
      <c r="D3" s="26"/>
      <c r="E3" s="26"/>
      <c r="F3" s="26"/>
    </row>
    <row r="4" ht="13.5" thickBot="1"/>
    <row r="5" spans="1:10" ht="12.75">
      <c r="A5" s="50" t="s">
        <v>44</v>
      </c>
      <c r="B5" s="7" t="s">
        <v>45</v>
      </c>
      <c r="C5" s="7"/>
      <c r="D5" s="7"/>
      <c r="E5" s="8"/>
      <c r="F5" s="8"/>
      <c r="G5" s="6"/>
      <c r="H5" s="7" t="s">
        <v>46</v>
      </c>
      <c r="I5" s="7"/>
      <c r="J5" s="8"/>
    </row>
    <row r="6" spans="1:10" ht="12.75">
      <c r="A6" s="51" t="s">
        <v>47</v>
      </c>
      <c r="B6" s="19" t="s">
        <v>48</v>
      </c>
      <c r="C6" s="19" t="s">
        <v>49</v>
      </c>
      <c r="D6" s="19"/>
      <c r="E6" s="13" t="s">
        <v>50</v>
      </c>
      <c r="F6" s="11" t="s">
        <v>51</v>
      </c>
      <c r="G6" s="9" t="s">
        <v>52</v>
      </c>
      <c r="H6" s="10" t="s">
        <v>53</v>
      </c>
      <c r="I6" s="10"/>
      <c r="J6" s="11" t="s">
        <v>52</v>
      </c>
    </row>
    <row r="7" spans="1:10" ht="12.75">
      <c r="A7" s="51"/>
      <c r="B7" s="73" t="s">
        <v>183</v>
      </c>
      <c r="C7" s="19" t="s">
        <v>54</v>
      </c>
      <c r="D7" s="19" t="s">
        <v>55</v>
      </c>
      <c r="E7" s="83" t="s">
        <v>184</v>
      </c>
      <c r="F7" s="11"/>
      <c r="G7" s="72" t="s">
        <v>183</v>
      </c>
      <c r="H7" s="10" t="s">
        <v>56</v>
      </c>
      <c r="I7" s="10" t="s">
        <v>57</v>
      </c>
      <c r="J7" s="84" t="s">
        <v>185</v>
      </c>
    </row>
    <row r="8" spans="1:10" ht="13.5" thickBot="1">
      <c r="A8" s="52"/>
      <c r="B8" s="39"/>
      <c r="C8" s="39"/>
      <c r="D8" s="39" t="s">
        <v>186</v>
      </c>
      <c r="E8" s="41"/>
      <c r="F8" s="15"/>
      <c r="G8" s="14"/>
      <c r="H8" s="16"/>
      <c r="I8" s="16" t="s">
        <v>126</v>
      </c>
      <c r="J8" s="15"/>
    </row>
    <row r="9" spans="1:10" ht="12.75">
      <c r="A9" s="51" t="s">
        <v>58</v>
      </c>
      <c r="B9" s="42"/>
      <c r="C9" s="44"/>
      <c r="D9" s="44"/>
      <c r="E9" s="43"/>
      <c r="F9" s="10" t="s">
        <v>59</v>
      </c>
      <c r="G9" s="6"/>
      <c r="H9" s="7"/>
      <c r="I9" s="7"/>
      <c r="J9" s="8"/>
    </row>
    <row r="10" spans="1:10" ht="12.75">
      <c r="A10" s="51"/>
      <c r="B10" s="17"/>
      <c r="C10" s="19"/>
      <c r="D10" s="19"/>
      <c r="E10" s="13"/>
      <c r="F10" s="10"/>
      <c r="G10" s="9"/>
      <c r="H10" s="10"/>
      <c r="I10" s="10"/>
      <c r="J10" s="11"/>
    </row>
    <row r="11" spans="1:10" ht="12.75">
      <c r="A11" s="53" t="s">
        <v>60</v>
      </c>
      <c r="B11" s="17"/>
      <c r="C11" s="19"/>
      <c r="D11" s="19"/>
      <c r="E11" s="13"/>
      <c r="F11" s="10" t="s">
        <v>61</v>
      </c>
      <c r="G11" s="9"/>
      <c r="H11" s="10"/>
      <c r="I11" s="10"/>
      <c r="J11" s="11"/>
    </row>
    <row r="12" spans="1:10" ht="12.75">
      <c r="A12" s="51"/>
      <c r="B12" s="17"/>
      <c r="C12" s="19"/>
      <c r="D12" s="19"/>
      <c r="E12" s="13"/>
      <c r="F12" s="19"/>
      <c r="G12" s="17"/>
      <c r="H12" s="19"/>
      <c r="I12" s="19"/>
      <c r="J12" s="13"/>
    </row>
    <row r="13" spans="1:10" ht="12.75">
      <c r="A13" s="51" t="s">
        <v>62</v>
      </c>
      <c r="B13" s="23">
        <v>837176.64</v>
      </c>
      <c r="C13" s="19"/>
      <c r="D13" s="19"/>
      <c r="E13" s="12">
        <v>837176.64</v>
      </c>
      <c r="F13" s="19"/>
      <c r="G13" s="17"/>
      <c r="H13" s="19"/>
      <c r="I13" s="19"/>
      <c r="J13" s="13"/>
    </row>
    <row r="14" spans="1:10" ht="12.75">
      <c r="A14" s="51"/>
      <c r="B14" s="17"/>
      <c r="C14" s="19"/>
      <c r="D14" s="19"/>
      <c r="E14" s="13"/>
      <c r="F14" s="19"/>
      <c r="G14" s="17"/>
      <c r="H14" s="19"/>
      <c r="I14" s="19"/>
      <c r="J14" s="13"/>
    </row>
    <row r="15" spans="1:10" ht="12.75">
      <c r="A15" s="51" t="s">
        <v>63</v>
      </c>
      <c r="B15" s="17"/>
      <c r="C15" s="19"/>
      <c r="D15" s="19"/>
      <c r="E15" s="13"/>
      <c r="F15" s="19"/>
      <c r="G15" s="17"/>
      <c r="H15" s="19"/>
      <c r="I15" s="19"/>
      <c r="J15" s="13"/>
    </row>
    <row r="16" spans="1:10" ht="12.75">
      <c r="A16" s="51"/>
      <c r="B16" s="17"/>
      <c r="C16" s="19"/>
      <c r="D16" s="19"/>
      <c r="E16" s="13"/>
      <c r="F16" s="19"/>
      <c r="G16" s="17"/>
      <c r="H16" s="19"/>
      <c r="I16" s="19"/>
      <c r="J16" s="13"/>
    </row>
    <row r="17" spans="1:10" ht="12.75">
      <c r="A17" s="51" t="s">
        <v>64</v>
      </c>
      <c r="B17" s="17"/>
      <c r="C17" s="19"/>
      <c r="D17" s="19"/>
      <c r="E17" s="13"/>
      <c r="F17" s="19"/>
      <c r="G17" s="17"/>
      <c r="H17" s="19"/>
      <c r="I17" s="19"/>
      <c r="J17" s="13"/>
    </row>
    <row r="18" spans="1:10" ht="12.75">
      <c r="A18" s="51"/>
      <c r="B18" s="17"/>
      <c r="C18" s="19"/>
      <c r="D18" s="19"/>
      <c r="E18" s="13"/>
      <c r="F18" s="19"/>
      <c r="G18" s="17"/>
      <c r="H18" s="19"/>
      <c r="I18" s="19"/>
      <c r="J18" s="13"/>
    </row>
    <row r="19" spans="1:10" ht="12.75">
      <c r="A19" s="51"/>
      <c r="B19" s="17"/>
      <c r="C19" s="19"/>
      <c r="D19" s="19"/>
      <c r="E19" s="13"/>
      <c r="F19" s="19"/>
      <c r="G19" s="17"/>
      <c r="H19" s="19"/>
      <c r="I19" s="19"/>
      <c r="J19" s="13"/>
    </row>
    <row r="20" spans="1:10" ht="12.75">
      <c r="A20" s="51" t="s">
        <v>65</v>
      </c>
      <c r="B20" s="17"/>
      <c r="C20" s="19"/>
      <c r="D20" s="19"/>
      <c r="E20" s="13"/>
      <c r="F20" s="19"/>
      <c r="G20" s="17"/>
      <c r="H20" s="19"/>
      <c r="I20" s="19"/>
      <c r="J20" s="13"/>
    </row>
    <row r="21" spans="1:10" ht="12.75">
      <c r="A21" s="51"/>
      <c r="B21" s="17"/>
      <c r="C21" s="19"/>
      <c r="D21" s="19"/>
      <c r="E21" s="117"/>
      <c r="F21" s="385"/>
      <c r="G21" s="361"/>
      <c r="H21" s="19"/>
      <c r="I21" s="19"/>
      <c r="J21" s="13"/>
    </row>
    <row r="22" spans="1:10" ht="12.75">
      <c r="A22" s="384" t="s">
        <v>66</v>
      </c>
      <c r="B22" s="362">
        <v>96199.5</v>
      </c>
      <c r="C22" s="24">
        <f>SUM(E22-B22)</f>
        <v>634842.61</v>
      </c>
      <c r="D22" s="370"/>
      <c r="E22" s="158">
        <v>731042.11</v>
      </c>
      <c r="F22" s="160" t="s">
        <v>67</v>
      </c>
      <c r="G22" s="159"/>
      <c r="H22" s="160"/>
      <c r="I22" s="160"/>
      <c r="J22" s="13"/>
    </row>
    <row r="23" spans="1:10" ht="12.75">
      <c r="A23" s="384" t="s">
        <v>68</v>
      </c>
      <c r="B23" s="361">
        <v>575767.76</v>
      </c>
      <c r="C23" s="171">
        <v>23688.31</v>
      </c>
      <c r="D23" s="371">
        <v>575767.76</v>
      </c>
      <c r="E23" s="171">
        <v>23688.31</v>
      </c>
      <c r="F23" s="162" t="s">
        <v>164</v>
      </c>
      <c r="G23" s="157">
        <v>352544.47</v>
      </c>
      <c r="H23" s="363">
        <v>46888.45</v>
      </c>
      <c r="I23" s="126">
        <v>105608.8</v>
      </c>
      <c r="J23" s="104">
        <f>SUM(G23+H23-I23)</f>
        <v>293824.12</v>
      </c>
    </row>
    <row r="24" spans="1:10" ht="13.5" thickBot="1">
      <c r="A24" s="51"/>
      <c r="C24" s="96"/>
      <c r="D24" s="172"/>
      <c r="E24" s="173"/>
      <c r="F24" s="160"/>
      <c r="G24" s="159"/>
      <c r="H24" s="160" t="s">
        <v>117</v>
      </c>
      <c r="I24" s="160"/>
      <c r="J24" s="386"/>
    </row>
    <row r="25" spans="1:10" ht="13.5" thickBot="1">
      <c r="A25" s="54" t="s">
        <v>70</v>
      </c>
      <c r="B25" s="30">
        <f>SUM(B13:B23)</f>
        <v>1509143.9</v>
      </c>
      <c r="C25" s="30">
        <f>SUM(C22:C24)</f>
        <v>658530.92</v>
      </c>
      <c r="D25" s="174">
        <f>SUM(D22:D24)</f>
        <v>575767.76</v>
      </c>
      <c r="E25" s="175">
        <f>SUM(E13:E24)</f>
        <v>1591907.06</v>
      </c>
      <c r="F25" s="176" t="s">
        <v>71</v>
      </c>
      <c r="G25" s="177">
        <f>SUM(G23:G24)</f>
        <v>352544.47</v>
      </c>
      <c r="H25" s="178">
        <f>SUM(H23:H24)</f>
        <v>46888.45</v>
      </c>
      <c r="I25" s="376">
        <v>105608.8</v>
      </c>
      <c r="J25" s="377">
        <f>SUM(G25+H25-I25)</f>
        <v>293824.12</v>
      </c>
    </row>
    <row r="26" spans="1:10" ht="13.5" thickBot="1">
      <c r="A26" s="51"/>
      <c r="B26" s="19"/>
      <c r="C26" s="19"/>
      <c r="D26" s="160"/>
      <c r="E26" s="156"/>
      <c r="F26" s="160"/>
      <c r="G26" s="159"/>
      <c r="H26" s="160"/>
      <c r="I26" s="160"/>
      <c r="J26" s="13"/>
    </row>
    <row r="27" spans="1:10" ht="13.5" thickBot="1">
      <c r="A27" s="55" t="s">
        <v>71</v>
      </c>
      <c r="B27" s="357">
        <v>352544.47</v>
      </c>
      <c r="C27" s="358">
        <v>46525.04</v>
      </c>
      <c r="D27" s="179">
        <v>105608.8</v>
      </c>
      <c r="E27" s="180">
        <v>293460.71</v>
      </c>
      <c r="F27" s="160"/>
      <c r="G27" s="159"/>
      <c r="H27" s="160"/>
      <c r="I27" s="160"/>
      <c r="J27" s="13"/>
    </row>
    <row r="28" spans="1:10" ht="21.75" customHeight="1" thickBot="1">
      <c r="A28" s="62"/>
      <c r="B28" s="63"/>
      <c r="C28" s="64">
        <f>H26</f>
        <v>0</v>
      </c>
      <c r="D28" s="141"/>
      <c r="E28" s="142"/>
      <c r="F28" s="19"/>
      <c r="G28" s="157"/>
      <c r="H28" s="161"/>
      <c r="I28" s="183"/>
      <c r="J28" s="170"/>
    </row>
    <row r="29" spans="1:10" ht="21" customHeight="1" thickBot="1">
      <c r="A29" s="35" t="s">
        <v>72</v>
      </c>
      <c r="B29" s="359">
        <f>SUM(B25-B27)</f>
        <v>1156599.43</v>
      </c>
      <c r="C29" s="359">
        <f>SUM(C25-C27)</f>
        <v>612005.88</v>
      </c>
      <c r="D29" s="359">
        <f>SUM(D25-D27)</f>
        <v>470158.96</v>
      </c>
      <c r="E29" s="378">
        <f>SUM(E25-E27)</f>
        <v>1298446.35</v>
      </c>
      <c r="F29" s="360"/>
      <c r="G29" s="19"/>
      <c r="H29" s="19"/>
      <c r="I29" s="19"/>
      <c r="J29" s="13"/>
    </row>
    <row r="30" spans="1:10" ht="22.5" customHeight="1" thickBot="1">
      <c r="A30" s="35"/>
      <c r="B30" s="359"/>
      <c r="C30" s="143"/>
      <c r="D30" s="143"/>
      <c r="E30" s="59"/>
      <c r="F30" s="52"/>
      <c r="G30" s="39"/>
      <c r="H30" s="39"/>
      <c r="I30" s="39"/>
      <c r="J30" s="41"/>
    </row>
    <row r="31" spans="2:10" ht="12.75">
      <c r="B31" s="58"/>
      <c r="C31" s="4"/>
      <c r="D31" s="4"/>
      <c r="E31" s="4"/>
      <c r="F31" s="4"/>
      <c r="G31" s="4"/>
      <c r="H31" s="4"/>
      <c r="I31" s="4"/>
      <c r="J31" s="4"/>
    </row>
    <row r="32" spans="2:10" ht="12.75">
      <c r="B32" s="4" t="s">
        <v>191</v>
      </c>
      <c r="C32" s="367" t="s">
        <v>187</v>
      </c>
      <c r="D32" s="4"/>
      <c r="F32" s="4"/>
      <c r="G32" s="4"/>
      <c r="H32" s="368">
        <v>105608.8</v>
      </c>
      <c r="I32" s="5">
        <v>104916.34</v>
      </c>
      <c r="J32" s="79" t="s">
        <v>194</v>
      </c>
    </row>
    <row r="33" spans="1:10" ht="12.75">
      <c r="A33" s="144"/>
      <c r="B33" s="79" t="s">
        <v>192</v>
      </c>
      <c r="C33" s="367" t="s">
        <v>188</v>
      </c>
      <c r="D33" s="368" t="s">
        <v>189</v>
      </c>
      <c r="F33" s="4"/>
      <c r="G33" s="145"/>
      <c r="H33" s="58"/>
      <c r="I33" s="367">
        <v>692.46</v>
      </c>
      <c r="J33" s="79" t="s">
        <v>195</v>
      </c>
    </row>
    <row r="34" spans="1:10" ht="12.75">
      <c r="A34" s="101"/>
      <c r="B34" s="22"/>
      <c r="C34" s="22"/>
      <c r="D34" s="369" t="s">
        <v>190</v>
      </c>
      <c r="E34" s="79" t="s">
        <v>193</v>
      </c>
      <c r="F34" s="22"/>
      <c r="G34" s="79"/>
      <c r="H34" s="5"/>
      <c r="I34" s="181">
        <f>SUM(I32:I33)</f>
        <v>105608.8</v>
      </c>
      <c r="J34" s="4"/>
    </row>
    <row r="35" spans="1:10" ht="12.75">
      <c r="A35" s="146"/>
      <c r="B35" s="22"/>
      <c r="C35" s="22"/>
      <c r="D35" s="379">
        <v>575767.76</v>
      </c>
      <c r="E35" s="22"/>
      <c r="F35" s="22"/>
      <c r="G35" s="4"/>
      <c r="H35" s="147"/>
      <c r="I35" s="182"/>
      <c r="J35" s="4"/>
    </row>
    <row r="36" spans="1:10" ht="13.5" thickBot="1">
      <c r="A36" s="2"/>
      <c r="B36" s="22"/>
      <c r="C36" s="22"/>
      <c r="D36" s="22"/>
      <c r="E36" s="22"/>
      <c r="F36" s="22"/>
      <c r="G36" s="4"/>
      <c r="H36" s="4"/>
      <c r="I36" s="4"/>
      <c r="J36" s="4"/>
    </row>
    <row r="37" spans="2:10" ht="28.5" customHeight="1" thickBot="1">
      <c r="B37" s="359">
        <v>1156599.43</v>
      </c>
      <c r="C37" s="359">
        <v>612005.88</v>
      </c>
      <c r="D37" s="359">
        <v>470158.96</v>
      </c>
      <c r="E37" s="422">
        <f>SUM(B37+C37-D37)</f>
        <v>1298446.35</v>
      </c>
      <c r="F37" s="58">
        <f>SUM(E37-B37)</f>
        <v>141846.92000000016</v>
      </c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8.28125" style="0" customWidth="1"/>
    <col min="2" max="3" width="14.00390625" style="0" customWidth="1"/>
    <col min="4" max="4" width="13.00390625" style="0" customWidth="1"/>
    <col min="5" max="5" width="12.28125" style="0" customWidth="1"/>
    <col min="6" max="6" width="13.00390625" style="0" customWidth="1"/>
    <col min="7" max="7" width="19.7109375" style="0" customWidth="1"/>
    <col min="8" max="8" width="13.42187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3.8515625" style="0" customWidth="1"/>
  </cols>
  <sheetData>
    <row r="1" spans="3:8" ht="12.75">
      <c r="C1" s="4" t="s">
        <v>123</v>
      </c>
      <c r="D1" s="4"/>
      <c r="E1" s="4"/>
      <c r="F1" s="4"/>
      <c r="G1" s="102" t="s">
        <v>147</v>
      </c>
      <c r="H1" s="4"/>
    </row>
    <row r="3" spans="2:7" ht="15">
      <c r="B3" t="s">
        <v>43</v>
      </c>
      <c r="C3" s="26"/>
      <c r="D3" s="26"/>
      <c r="E3" s="26"/>
      <c r="F3" s="26"/>
      <c r="G3" s="26"/>
    </row>
    <row r="4" ht="13.5" thickBot="1"/>
    <row r="5" spans="1:12" ht="12.75">
      <c r="A5" s="50" t="s">
        <v>44</v>
      </c>
      <c r="B5" s="7" t="s">
        <v>45</v>
      </c>
      <c r="C5" s="7"/>
      <c r="D5" s="7"/>
      <c r="E5" s="7"/>
      <c r="F5" s="8"/>
      <c r="G5" s="8"/>
      <c r="H5" s="6"/>
      <c r="I5" s="7" t="s">
        <v>46</v>
      </c>
      <c r="J5" s="7"/>
      <c r="K5" s="7"/>
      <c r="L5" s="8"/>
    </row>
    <row r="6" spans="1:12" ht="12.75">
      <c r="A6" s="51" t="s">
        <v>47</v>
      </c>
      <c r="B6" s="19" t="s">
        <v>48</v>
      </c>
      <c r="C6" s="19" t="s">
        <v>49</v>
      </c>
      <c r="D6" s="19"/>
      <c r="E6" s="19"/>
      <c r="F6" s="13" t="s">
        <v>50</v>
      </c>
      <c r="G6" s="11" t="s">
        <v>51</v>
      </c>
      <c r="H6" s="9" t="s">
        <v>52</v>
      </c>
      <c r="I6" s="10" t="s">
        <v>53</v>
      </c>
      <c r="J6" s="10"/>
      <c r="K6" s="10"/>
      <c r="L6" s="11" t="s">
        <v>52</v>
      </c>
    </row>
    <row r="7" spans="1:12" ht="12.75">
      <c r="A7" s="51"/>
      <c r="B7" s="73" t="s">
        <v>138</v>
      </c>
      <c r="C7" s="19" t="s">
        <v>54</v>
      </c>
      <c r="D7" s="19" t="s">
        <v>55</v>
      </c>
      <c r="E7" s="19"/>
      <c r="F7" s="83" t="s">
        <v>139</v>
      </c>
      <c r="G7" s="11"/>
      <c r="H7" s="72" t="s">
        <v>138</v>
      </c>
      <c r="I7" s="10" t="s">
        <v>56</v>
      </c>
      <c r="J7" s="10" t="s">
        <v>57</v>
      </c>
      <c r="K7" s="10"/>
      <c r="L7" s="84" t="s">
        <v>140</v>
      </c>
    </row>
    <row r="8" spans="1:12" ht="13.5" thickBot="1">
      <c r="A8" s="52"/>
      <c r="B8" s="39"/>
      <c r="C8" s="39"/>
      <c r="D8" s="39" t="s">
        <v>141</v>
      </c>
      <c r="E8" s="39"/>
      <c r="F8" s="41"/>
      <c r="G8" s="15"/>
      <c r="H8" s="14"/>
      <c r="I8" s="16"/>
      <c r="J8" s="16" t="s">
        <v>126</v>
      </c>
      <c r="K8" s="16"/>
      <c r="L8" s="15"/>
    </row>
    <row r="9" spans="1:12" ht="12.75">
      <c r="A9" s="51" t="s">
        <v>58</v>
      </c>
      <c r="B9" s="42"/>
      <c r="C9" s="44"/>
      <c r="D9" s="44"/>
      <c r="E9" s="44"/>
      <c r="F9" s="43"/>
      <c r="G9" s="10" t="s">
        <v>59</v>
      </c>
      <c r="H9" s="6"/>
      <c r="I9" s="7"/>
      <c r="J9" s="7"/>
      <c r="K9" s="7"/>
      <c r="L9" s="8"/>
    </row>
    <row r="10" spans="1:12" ht="12.75">
      <c r="A10" s="51"/>
      <c r="B10" s="17"/>
      <c r="C10" s="19"/>
      <c r="D10" s="19"/>
      <c r="E10" s="19"/>
      <c r="F10" s="13"/>
      <c r="G10" s="10"/>
      <c r="H10" s="9"/>
      <c r="I10" s="10"/>
      <c r="J10" s="10"/>
      <c r="K10" s="10"/>
      <c r="L10" s="11"/>
    </row>
    <row r="11" spans="1:12" ht="12.75">
      <c r="A11" s="53" t="s">
        <v>60</v>
      </c>
      <c r="B11" s="17"/>
      <c r="C11" s="19"/>
      <c r="D11" s="19"/>
      <c r="E11" s="19"/>
      <c r="F11" s="13"/>
      <c r="G11" s="10" t="s">
        <v>61</v>
      </c>
      <c r="H11" s="9"/>
      <c r="I11" s="10"/>
      <c r="J11" s="10"/>
      <c r="K11" s="10"/>
      <c r="L11" s="11"/>
    </row>
    <row r="12" spans="1:12" ht="12.75">
      <c r="A12" s="51"/>
      <c r="B12" s="17"/>
      <c r="C12" s="19"/>
      <c r="D12" s="19"/>
      <c r="E12" s="19"/>
      <c r="F12" s="13"/>
      <c r="G12" s="19"/>
      <c r="H12" s="17"/>
      <c r="I12" s="19"/>
      <c r="J12" s="19"/>
      <c r="K12" s="19"/>
      <c r="L12" s="13"/>
    </row>
    <row r="13" spans="1:12" ht="12.75">
      <c r="A13" s="51" t="s">
        <v>62</v>
      </c>
      <c r="B13" s="23">
        <v>837176.64</v>
      </c>
      <c r="C13" s="19"/>
      <c r="D13" s="19"/>
      <c r="E13" s="19"/>
      <c r="F13" s="12">
        <v>837176.64</v>
      </c>
      <c r="G13" s="19"/>
      <c r="H13" s="17"/>
      <c r="I13" s="19"/>
      <c r="J13" s="19"/>
      <c r="K13" s="19"/>
      <c r="L13" s="13"/>
    </row>
    <row r="14" spans="1:12" ht="12.75">
      <c r="A14" s="51"/>
      <c r="B14" s="17"/>
      <c r="C14" s="19"/>
      <c r="D14" s="19"/>
      <c r="E14" s="19"/>
      <c r="F14" s="13"/>
      <c r="G14" s="19"/>
      <c r="H14" s="17"/>
      <c r="I14" s="19"/>
      <c r="J14" s="19"/>
      <c r="K14" s="19"/>
      <c r="L14" s="13"/>
    </row>
    <row r="15" spans="1:12" ht="12.75">
      <c r="A15" s="51" t="s">
        <v>63</v>
      </c>
      <c r="B15" s="17"/>
      <c r="C15" s="19"/>
      <c r="D15" s="19"/>
      <c r="E15" s="19"/>
      <c r="F15" s="13"/>
      <c r="G15" s="19"/>
      <c r="H15" s="17"/>
      <c r="I15" s="19"/>
      <c r="J15" s="19"/>
      <c r="K15" s="19"/>
      <c r="L15" s="13"/>
    </row>
    <row r="16" spans="1:12" ht="12.75">
      <c r="A16" s="51"/>
      <c r="B16" s="17"/>
      <c r="C16" s="19"/>
      <c r="D16" s="19"/>
      <c r="E16" s="19"/>
      <c r="F16" s="13"/>
      <c r="G16" s="19"/>
      <c r="H16" s="17"/>
      <c r="I16" s="19"/>
      <c r="J16" s="19"/>
      <c r="K16" s="19"/>
      <c r="L16" s="13"/>
    </row>
    <row r="17" spans="1:12" ht="12.75">
      <c r="A17" s="51" t="s">
        <v>64</v>
      </c>
      <c r="B17" s="17"/>
      <c r="C17" s="19"/>
      <c r="D17" s="19"/>
      <c r="E17" s="19"/>
      <c r="F17" s="13"/>
      <c r="G17" s="19"/>
      <c r="H17" s="17"/>
      <c r="I17" s="19"/>
      <c r="J17" s="19"/>
      <c r="K17" s="19"/>
      <c r="L17" s="13"/>
    </row>
    <row r="18" spans="1:12" ht="12.75">
      <c r="A18" s="51"/>
      <c r="B18" s="17"/>
      <c r="C18" s="19"/>
      <c r="D18" s="19"/>
      <c r="E18" s="19"/>
      <c r="F18" s="13"/>
      <c r="G18" s="19"/>
      <c r="H18" s="17"/>
      <c r="I18" s="19"/>
      <c r="J18" s="19"/>
      <c r="K18" s="19"/>
      <c r="L18" s="13"/>
    </row>
    <row r="19" spans="1:12" ht="12.75">
      <c r="A19" s="51"/>
      <c r="B19" s="17"/>
      <c r="C19" s="19"/>
      <c r="D19" s="19"/>
      <c r="E19" s="19"/>
      <c r="F19" s="13"/>
      <c r="G19" s="19"/>
      <c r="H19" s="17"/>
      <c r="I19" s="19"/>
      <c r="J19" s="19"/>
      <c r="K19" s="19"/>
      <c r="L19" s="13"/>
    </row>
    <row r="20" spans="1:12" ht="12.75">
      <c r="A20" s="51" t="s">
        <v>65</v>
      </c>
      <c r="B20" s="17"/>
      <c r="C20" s="19"/>
      <c r="D20" s="19"/>
      <c r="E20" s="19"/>
      <c r="F20" s="13"/>
      <c r="G20" s="19"/>
      <c r="H20" s="17"/>
      <c r="I20" s="19"/>
      <c r="J20" s="19"/>
      <c r="K20" s="19"/>
      <c r="L20" s="13"/>
    </row>
    <row r="21" spans="1:12" ht="12.75">
      <c r="A21" s="51"/>
      <c r="B21" s="17"/>
      <c r="C21" s="19"/>
      <c r="D21" s="19"/>
      <c r="E21" s="19"/>
      <c r="F21" s="13"/>
      <c r="G21" s="19"/>
      <c r="H21" s="17"/>
      <c r="I21" s="19"/>
      <c r="J21" s="19"/>
      <c r="K21" s="19"/>
      <c r="L21" s="13"/>
    </row>
    <row r="22" spans="1:12" ht="12.75">
      <c r="A22" s="51" t="s">
        <v>66</v>
      </c>
      <c r="B22" s="82">
        <v>161550.91</v>
      </c>
      <c r="C22" s="24">
        <v>58713.3</v>
      </c>
      <c r="D22" s="103">
        <v>76689.64</v>
      </c>
      <c r="E22" s="103"/>
      <c r="F22" s="104">
        <f>SUM(B22+C22-D22)</f>
        <v>143574.57</v>
      </c>
      <c r="G22" s="19" t="s">
        <v>67</v>
      </c>
      <c r="H22" s="17"/>
      <c r="I22" s="19"/>
      <c r="J22" s="19"/>
      <c r="K22" s="19"/>
      <c r="L22" s="13"/>
    </row>
    <row r="23" spans="1:12" ht="12.75">
      <c r="A23" s="51" t="s">
        <v>68</v>
      </c>
      <c r="B23" s="85">
        <v>150490.92</v>
      </c>
      <c r="C23" s="24">
        <v>50564.72</v>
      </c>
      <c r="D23" s="105">
        <v>4468.11</v>
      </c>
      <c r="E23" s="105">
        <v>1414.89</v>
      </c>
      <c r="F23" s="104">
        <f>SUM(B23+C23-D23-E23)</f>
        <v>195172.64</v>
      </c>
      <c r="G23" s="21" t="s">
        <v>69</v>
      </c>
      <c r="H23" s="68">
        <f>'[1]SPESA'!D52</f>
        <v>32730.55</v>
      </c>
      <c r="I23" s="69">
        <f>'[1]SPESA'!J52</f>
        <v>41011.32</v>
      </c>
      <c r="J23" s="70">
        <v>5796</v>
      </c>
      <c r="K23" s="70">
        <v>4404</v>
      </c>
      <c r="L23" s="71">
        <f>SUM(H23+I23-J23-K23)</f>
        <v>63541.869999999995</v>
      </c>
    </row>
    <row r="24" spans="1:12" ht="13.5" thickBot="1">
      <c r="A24" s="51"/>
      <c r="B24" s="95"/>
      <c r="C24" s="96"/>
      <c r="D24" s="96"/>
      <c r="E24" s="96"/>
      <c r="F24" s="97"/>
      <c r="G24" s="19"/>
      <c r="H24" s="17"/>
      <c r="I24" s="19" t="s">
        <v>117</v>
      </c>
      <c r="J24" s="60"/>
      <c r="K24" s="60"/>
      <c r="L24" s="13"/>
    </row>
    <row r="25" spans="1:12" ht="13.5" thickBot="1">
      <c r="A25" s="54" t="s">
        <v>70</v>
      </c>
      <c r="B25" s="30">
        <f>SUM(B13:B24)</f>
        <v>1149218.47</v>
      </c>
      <c r="C25" s="30">
        <f>SUM(C22:C24)</f>
        <v>109278.02</v>
      </c>
      <c r="D25" s="30">
        <f>SUM(D22:D24)</f>
        <v>81157.75</v>
      </c>
      <c r="E25" s="106">
        <v>1414.89</v>
      </c>
      <c r="F25" s="31">
        <f>SUM(F13:F24)</f>
        <v>1175923.85</v>
      </c>
      <c r="G25" s="32" t="s">
        <v>71</v>
      </c>
      <c r="H25" s="37">
        <f>SUM(H23:H24)</f>
        <v>32730.55</v>
      </c>
      <c r="I25" s="36">
        <f>SUM(I23:I24)</f>
        <v>41011.32</v>
      </c>
      <c r="J25" s="61">
        <f>SUM(J23:J24)</f>
        <v>5796</v>
      </c>
      <c r="K25" s="107">
        <v>4404</v>
      </c>
      <c r="L25" s="33">
        <f>SUM(L23:L24)</f>
        <v>63541.869999999995</v>
      </c>
    </row>
    <row r="26" spans="1:12" ht="13.5" thickBot="1">
      <c r="A26" s="51"/>
      <c r="B26" s="19"/>
      <c r="C26" s="19"/>
      <c r="D26" s="19"/>
      <c r="E26" s="19"/>
      <c r="F26" s="13"/>
      <c r="G26" s="19"/>
      <c r="H26" s="17"/>
      <c r="I26" s="19"/>
      <c r="J26" s="60"/>
      <c r="K26" s="60"/>
      <c r="L26" s="13"/>
    </row>
    <row r="27" spans="1:12" ht="13.5" thickBot="1">
      <c r="A27" s="55" t="s">
        <v>71</v>
      </c>
      <c r="B27" s="63">
        <v>32730.55</v>
      </c>
      <c r="C27" s="64">
        <f>I25</f>
        <v>41011.32</v>
      </c>
      <c r="D27" s="61">
        <v>5796</v>
      </c>
      <c r="E27" s="93">
        <v>4404</v>
      </c>
      <c r="F27" s="94">
        <f>SUM(B27+C27-D27-E27)</f>
        <v>63541.869999999995</v>
      </c>
      <c r="G27" s="19"/>
      <c r="H27" s="17"/>
      <c r="I27" s="19"/>
      <c r="J27" s="19"/>
      <c r="K27" s="19"/>
      <c r="L27" s="13"/>
    </row>
    <row r="28" spans="1:12" ht="13.5" thickBot="1">
      <c r="A28" s="62"/>
      <c r="B28" s="63"/>
      <c r="C28" s="64">
        <f>I26</f>
        <v>0</v>
      </c>
      <c r="D28" s="65"/>
      <c r="E28" s="65"/>
      <c r="F28" s="86"/>
      <c r="G28" s="19"/>
      <c r="H28" s="17"/>
      <c r="I28" s="19"/>
      <c r="J28" s="19"/>
      <c r="K28" s="19"/>
      <c r="L28" s="13"/>
    </row>
    <row r="29" spans="1:12" ht="13.5" thickBot="1">
      <c r="A29" s="66" t="s">
        <v>125</v>
      </c>
      <c r="B29" s="87">
        <v>32730.55</v>
      </c>
      <c r="C29" s="88">
        <v>41011.32</v>
      </c>
      <c r="D29" s="108"/>
      <c r="E29" s="108"/>
      <c r="F29" s="89">
        <v>63541.87</v>
      </c>
      <c r="G29" s="19"/>
      <c r="H29" s="17"/>
      <c r="I29" s="19"/>
      <c r="J29" s="19"/>
      <c r="K29" s="19"/>
      <c r="L29" s="13"/>
    </row>
    <row r="30" spans="1:12" ht="13.5" thickBot="1">
      <c r="A30" s="35" t="s">
        <v>72</v>
      </c>
      <c r="B30" s="59">
        <f>B25-B29</f>
        <v>1116487.92</v>
      </c>
      <c r="C30" s="59">
        <f>C25-C27</f>
        <v>68266.70000000001</v>
      </c>
      <c r="D30" s="59">
        <f>D25-D27</f>
        <v>75361.75</v>
      </c>
      <c r="E30" s="59"/>
      <c r="F30" s="59">
        <f>F25-F29</f>
        <v>1112381.98</v>
      </c>
      <c r="G30" s="67"/>
      <c r="H30" s="39"/>
      <c r="I30" s="67"/>
      <c r="J30" s="39"/>
      <c r="K30" s="39"/>
      <c r="L30" s="41"/>
    </row>
    <row r="31" spans="2:12" ht="12.75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144" t="s">
        <v>161</v>
      </c>
      <c r="B33" s="4"/>
      <c r="C33" s="4"/>
      <c r="D33" s="4"/>
      <c r="E33" s="4"/>
      <c r="F33" s="4"/>
      <c r="G33" s="4"/>
      <c r="H33" s="100" t="s">
        <v>144</v>
      </c>
      <c r="I33" s="4"/>
      <c r="J33" s="4"/>
      <c r="K33" s="4"/>
      <c r="L33" s="4"/>
    </row>
    <row r="34" spans="1:12" ht="12.75">
      <c r="A34" s="101" t="s">
        <v>145</v>
      </c>
      <c r="B34" s="22"/>
      <c r="C34" s="22"/>
      <c r="D34" s="22"/>
      <c r="E34" s="22"/>
      <c r="F34" s="22"/>
      <c r="G34" s="22"/>
      <c r="H34" s="79" t="s">
        <v>146</v>
      </c>
      <c r="I34" s="4"/>
      <c r="J34" s="4"/>
      <c r="K34" s="4"/>
      <c r="L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Augusto</cp:lastModifiedBy>
  <cp:lastPrinted>2013-11-20T07:12:28Z</cp:lastPrinted>
  <dcterms:created xsi:type="dcterms:W3CDTF">2005-02-23T14:01:35Z</dcterms:created>
  <dcterms:modified xsi:type="dcterms:W3CDTF">2014-01-20T11:34:42Z</dcterms:modified>
  <cp:category/>
  <cp:version/>
  <cp:contentType/>
  <cp:contentStatus/>
</cp:coreProperties>
</file>