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7500" tabRatio="601" activeTab="0"/>
  </bookViews>
  <sheets>
    <sheet name="ENTRATA" sheetId="1" r:id="rId1"/>
    <sheet name="SPESA" sheetId="2" r:id="rId2"/>
    <sheet name="PATRIMONIO" sheetId="3" r:id="rId3"/>
    <sheet name="Foglio1" sheetId="4" state="hidden" r:id="rId4"/>
  </sheets>
  <externalReferences>
    <externalReference r:id="rId7"/>
  </externalReferences>
  <definedNames>
    <definedName name="_xlnm.Print_Area" localSheetId="0">'ENTRATA'!$A$1:$P$59</definedName>
    <definedName name="_xlnm.Print_Area" localSheetId="3">'Foglio1'!$A$1:$L$35</definedName>
    <definedName name="_xlnm.Print_Area" localSheetId="2">'PATRIMONIO'!$A$1:$J$36</definedName>
    <definedName name="_xlnm.Print_Area" localSheetId="1">'SPESA'!$A$1:$O$54</definedName>
  </definedNames>
  <calcPr fullCalcOnLoad="1"/>
</workbook>
</file>

<file path=xl/sharedStrings.xml><?xml version="1.0" encoding="utf-8"?>
<sst xmlns="http://schemas.openxmlformats.org/spreadsheetml/2006/main" count="228" uniqueCount="174">
  <si>
    <t xml:space="preserve">  DETERMINAZIONE DELL'ASSEMBLEA             </t>
  </si>
  <si>
    <t xml:space="preserve">               </t>
  </si>
  <si>
    <t xml:space="preserve">      RESIDUI ATTIVI DA RIPORTARE</t>
  </si>
  <si>
    <t xml:space="preserve"> TOTALE ACCERTAMENTI</t>
  </si>
  <si>
    <t xml:space="preserve">   c/Competenza</t>
  </si>
  <si>
    <t xml:space="preserve"> c/Residui </t>
  </si>
  <si>
    <t xml:space="preserve"> c/Competenza   </t>
  </si>
  <si>
    <t xml:space="preserve"> T O T A L E </t>
  </si>
  <si>
    <t>c/ Residui</t>
  </si>
  <si>
    <t>c/CompetenzaResidui</t>
  </si>
  <si>
    <t xml:space="preserve">   T O T A L E </t>
  </si>
  <si>
    <t xml:space="preserve">              Gestione</t>
  </si>
  <si>
    <t>Maggiori</t>
  </si>
  <si>
    <t xml:space="preserve"> Minori</t>
  </si>
  <si>
    <t>Minori</t>
  </si>
  <si>
    <t>Residui</t>
  </si>
  <si>
    <t xml:space="preserve">  Competenza</t>
  </si>
  <si>
    <t xml:space="preserve">       descrizione</t>
  </si>
  <si>
    <t xml:space="preserve"> TIT. 1°  ENTRATE TRIBUTARIE</t>
  </si>
  <si>
    <t xml:space="preserve">           Totale TIT. 1°</t>
  </si>
  <si>
    <t xml:space="preserve"> - </t>
  </si>
  <si>
    <t xml:space="preserve">           Totale TIT. 2°</t>
  </si>
  <si>
    <t xml:space="preserve"> TIT. 3° ENTRATE EXTRATRIB.</t>
  </si>
  <si>
    <t xml:space="preserve">  CAT.1^ Alienazione beni patrimon.</t>
  </si>
  <si>
    <t xml:space="preserve">  CAT.2^-Proventi beni dell'Ente</t>
  </si>
  <si>
    <t xml:space="preserve">  CAT.5^ Interessi Attivi</t>
  </si>
  <si>
    <t xml:space="preserve">           Totale TIT. 3°</t>
  </si>
  <si>
    <t xml:space="preserve"> CAT.6^-Riscossione di Crediti    </t>
  </si>
  <si>
    <t xml:space="preserve">           Totale TIT. 4°</t>
  </si>
  <si>
    <t xml:space="preserve"> TIT. 5° ACCENSIONE PRESTITI</t>
  </si>
  <si>
    <t xml:space="preserve">           Totale TIT.5°</t>
  </si>
  <si>
    <t>TIT. 6° PARTITE DI GIRO</t>
  </si>
  <si>
    <t>Ritenute Erariali</t>
  </si>
  <si>
    <t>Varie Partite di Giro</t>
  </si>
  <si>
    <t xml:space="preserve">            Totale TIT. 6°</t>
  </si>
  <si>
    <t xml:space="preserve">   TOTALE GENERALE</t>
  </si>
  <si>
    <t xml:space="preserve"> Residui al </t>
  </si>
  <si>
    <t xml:space="preserve">  Competenza </t>
  </si>
  <si>
    <t xml:space="preserve"> STANZIAMENTI DI BILANCIO </t>
  </si>
  <si>
    <t xml:space="preserve">       CONTO DEL TESORIERE </t>
  </si>
  <si>
    <t xml:space="preserve">            R I S C O S S I O N I  </t>
  </si>
  <si>
    <t xml:space="preserve">          c/Residui</t>
  </si>
  <si>
    <t xml:space="preserve">          Residui </t>
  </si>
  <si>
    <t xml:space="preserve">         Accertamenti</t>
  </si>
  <si>
    <t xml:space="preserve">                                  RIASSUNTO DEL RENDICONTO GENERALE DEL PATRIMONIO </t>
  </si>
  <si>
    <t xml:space="preserve">                                                             A   T   T   I   V   I   T   A  '                   </t>
  </si>
  <si>
    <t xml:space="preserve">                              A  T  T  I  V  I  T  A  '            </t>
  </si>
  <si>
    <t xml:space="preserve">                      P A S S I V I T A ' </t>
  </si>
  <si>
    <t xml:space="preserve">     Indicazione</t>
  </si>
  <si>
    <t xml:space="preserve"> Consistenza al  </t>
  </si>
  <si>
    <t xml:space="preserve">            Variazioni </t>
  </si>
  <si>
    <t>Consistenza al</t>
  </si>
  <si>
    <t xml:space="preserve">           Indicazione </t>
  </si>
  <si>
    <t xml:space="preserve"> Consistenza al </t>
  </si>
  <si>
    <t xml:space="preserve">           Variazioni </t>
  </si>
  <si>
    <t xml:space="preserve">   aumentative        </t>
  </si>
  <si>
    <t xml:space="preserve">     diminutive </t>
  </si>
  <si>
    <t xml:space="preserve">  Aumentative </t>
  </si>
  <si>
    <t xml:space="preserve">    Diminutive </t>
  </si>
  <si>
    <t xml:space="preserve">   Patrimonio  Permanente</t>
  </si>
  <si>
    <t xml:space="preserve">   Patrimonio  Permanente </t>
  </si>
  <si>
    <t xml:space="preserve">      BENI IMMOBILI</t>
  </si>
  <si>
    <t xml:space="preserve">       MUTUI  E  PRESTITI </t>
  </si>
  <si>
    <t xml:space="preserve">   Indisponibili</t>
  </si>
  <si>
    <t xml:space="preserve">      BENI MOBILI</t>
  </si>
  <si>
    <t xml:space="preserve">      CREDITI</t>
  </si>
  <si>
    <t xml:space="preserve">   Patrimonio  Finanziario</t>
  </si>
  <si>
    <t xml:space="preserve">  - fondo di cassa</t>
  </si>
  <si>
    <t xml:space="preserve">          ALTRI  DEBITI</t>
  </si>
  <si>
    <t xml:space="preserve">  - residui attivi</t>
  </si>
  <si>
    <r>
      <t xml:space="preserve">   </t>
    </r>
    <r>
      <rPr>
        <sz val="10"/>
        <rFont val="Arial"/>
        <family val="2"/>
      </rPr>
      <t xml:space="preserve"> -residui passivi</t>
    </r>
  </si>
  <si>
    <t xml:space="preserve">   TOTALE ATTIVITA'</t>
  </si>
  <si>
    <t xml:space="preserve">   TOTALE  PASSIVITA'</t>
  </si>
  <si>
    <t xml:space="preserve">    PATRIMONIO NETTO</t>
  </si>
  <si>
    <t xml:space="preserve">  STANZIAMENTI DI BILANCIO</t>
  </si>
  <si>
    <t xml:space="preserve">             CONTO DEL TESORIERE </t>
  </si>
  <si>
    <t xml:space="preserve">             DETERMINAZIONE DELL'ASSEMBLEA           </t>
  </si>
  <si>
    <t xml:space="preserve">        DIFFERENZE</t>
  </si>
  <si>
    <t xml:space="preserve">  Residui al</t>
  </si>
  <si>
    <t>Competenza</t>
  </si>
  <si>
    <t xml:space="preserve">                    Pagamenti             </t>
  </si>
  <si>
    <t xml:space="preserve">     TOTALE IMPEGNI</t>
  </si>
  <si>
    <t xml:space="preserve"> c/Competenza </t>
  </si>
  <si>
    <t xml:space="preserve">   TOTALE</t>
  </si>
  <si>
    <t>c/Residui</t>
  </si>
  <si>
    <t>c/Competenza</t>
  </si>
  <si>
    <t>TOTALE</t>
  </si>
  <si>
    <t>Impegni</t>
  </si>
  <si>
    <t xml:space="preserve"> cap. </t>
  </si>
  <si>
    <t xml:space="preserve">  Residui</t>
  </si>
  <si>
    <t xml:space="preserve"> TIT. 1°  SPESE CORRENTI</t>
  </si>
  <si>
    <t xml:space="preserve">  Servizio 1°- Funzioni Generali</t>
  </si>
  <si>
    <t>Prestazione di servizi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</si>
  <si>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</si>
  <si>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</si>
  <si>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</si>
  <si>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</si>
  <si>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</si>
  <si>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</si>
  <si>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</si>
  <si>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</si>
  <si>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</si>
  <si>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</si>
  <si>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</si>
  <si>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</si>
  <si>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</si>
  <si>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</si>
  <si>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immobili</t>
  </si>
  <si>
    <t xml:space="preserve"> TIT. 3° RIMBORSO DI PRESTITI</t>
  </si>
  <si>
    <t xml:space="preserve"> TIT. 4° SPESE PER SERV.C/TERZI</t>
  </si>
  <si>
    <t>Versamento Ritenute Erariali</t>
  </si>
  <si>
    <t xml:space="preserve"> TIT. 2° CONTRIBUTI E TRASFER.</t>
  </si>
  <si>
    <t>AVANZO DI AMM. PRESUNTO</t>
  </si>
  <si>
    <t xml:space="preserve">             Prov. vari (Alt. Serv.)</t>
  </si>
  <si>
    <t>DESCRIZIONE</t>
  </si>
  <si>
    <t>Concorso di idee</t>
  </si>
  <si>
    <t>Rimborso spese Comune sede Ass,</t>
  </si>
  <si>
    <t>Incarichi Professionali Esterni</t>
  </si>
  <si>
    <t>,</t>
  </si>
  <si>
    <t>TOTALE GEN.  DELLE SPESE</t>
  </si>
  <si>
    <t>ALL . SUB  B</t>
  </si>
  <si>
    <t>DELIBERAZIONE N. ____DEL __________</t>
  </si>
  <si>
    <t>Canone detenzione Cava Bisile</t>
  </si>
  <si>
    <t>Fondo Rotativo per la progettualità</t>
  </si>
  <si>
    <t xml:space="preserve">                           C O N T O       C O N S U N T I V O      2 0 0 8</t>
  </si>
  <si>
    <t xml:space="preserve"> RESIDUI PASSIVI DA RIPORTARE</t>
  </si>
  <si>
    <t>TOTALE RETTIFICATO</t>
  </si>
  <si>
    <t>F40+N49</t>
  </si>
  <si>
    <t xml:space="preserve">  Diritti segreteria</t>
  </si>
  <si>
    <t>CAT.3^ Proventi Vari (Alcatel)</t>
  </si>
  <si>
    <t xml:space="preserve"> Prov. da taglio ord. Bosco</t>
  </si>
  <si>
    <t>Diritto superficie da Comune Roana</t>
  </si>
  <si>
    <t>Alienazioni patrimoniali</t>
  </si>
  <si>
    <t>Trasferimento da Regione per Patti Terr.</t>
  </si>
  <si>
    <t>Munuto per incarico prog.Esecutiva ecc</t>
  </si>
  <si>
    <t>Leasing impianto fotovoltaico</t>
  </si>
  <si>
    <t>Canone manut. E gest. Impianto</t>
  </si>
  <si>
    <t>Pagamento canone leasing</t>
  </si>
  <si>
    <t>Acuisto bene immob.impianto fotov.</t>
  </si>
  <si>
    <t xml:space="preserve">                 DIFFERENZE                  </t>
  </si>
  <si>
    <t xml:space="preserve">     01-01-2010</t>
  </si>
  <si>
    <t>31.12.2010</t>
  </si>
  <si>
    <t xml:space="preserve">    31-12-2010</t>
  </si>
  <si>
    <t>E57+N57</t>
  </si>
  <si>
    <t>D-L</t>
  </si>
  <si>
    <t>E-M</t>
  </si>
  <si>
    <t>NB € 10.200,00 di cui € 5.796,00 pagati</t>
  </si>
  <si>
    <t xml:space="preserve">                            ed € 1.414,89 eliminati</t>
  </si>
  <si>
    <t xml:space="preserve">                            ed € 4.404,00 eliminati</t>
  </si>
  <si>
    <t>2 0 1 0</t>
  </si>
  <si>
    <t xml:space="preserve">                                                           E                 N               T                R                A              T               A                 </t>
  </si>
  <si>
    <t xml:space="preserve">                                  C  O  N  T  O     C  O  N  S  U  N  T  I  V  O          2  0  1 1</t>
  </si>
  <si>
    <t>2011 ass,to</t>
  </si>
  <si>
    <t>Contributo da GSE</t>
  </si>
  <si>
    <t>Proventi da Energia</t>
  </si>
  <si>
    <t xml:space="preserve">             Totale TIT:3°</t>
  </si>
  <si>
    <t>TIT. 4° TRASFERIMENTI DA CAPITALE</t>
  </si>
  <si>
    <t>Contributi Miglioram.Patr. Da fondi EU-Sta.Rag.</t>
  </si>
  <si>
    <t>Trasferimento di capitale da Comuni</t>
  </si>
  <si>
    <t>Provento affitto campo agricolo</t>
  </si>
  <si>
    <t>Rimborso prestiti ai soci</t>
  </si>
  <si>
    <t>premio accelerazione 1^rata</t>
  </si>
  <si>
    <t>spese Anticipazione Tesoreria</t>
  </si>
  <si>
    <t>Anticipazione tesoreria</t>
  </si>
  <si>
    <t xml:space="preserve">     01-01-2011</t>
  </si>
  <si>
    <t>31.12.2011</t>
  </si>
  <si>
    <t xml:space="preserve">    31-12-2011</t>
  </si>
  <si>
    <t>NB € 5.883,00 di cui € 4.468,11 riscossi</t>
  </si>
  <si>
    <t>ASSESTATO</t>
  </si>
  <si>
    <t>UNTIVO 2011 Dir.</t>
  </si>
  <si>
    <r>
      <t xml:space="preserve">                           C</t>
    </r>
    <r>
      <rPr>
        <b/>
        <sz val="16"/>
        <color indexed="8"/>
        <rFont val="Arial"/>
        <family val="2"/>
      </rPr>
      <t xml:space="preserve"> O N T O       C O N S U N T I V O      2 0 1 1</t>
    </r>
  </si>
  <si>
    <r>
      <t xml:space="preserve">   </t>
    </r>
    <r>
      <rPr>
        <sz val="10"/>
        <color indexed="8"/>
        <rFont val="Arial"/>
        <family val="2"/>
      </rPr>
      <t xml:space="preserve"> -residui passivi</t>
    </r>
  </si>
  <si>
    <t xml:space="preserve">                                                                 S                 P                    E                   S                  A                                            </t>
  </si>
  <si>
    <t>NB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</si>
</sst>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0"/>
    <numFmt numFmtId="179" formatCode="#,##0.0000"/>
    <numFmt numFmtId="180" formatCode="#,##0.0"/>
    <numFmt numFmtId="181" formatCode="#,##0.00000"/>
    <numFmt numFmtId="182" formatCode="0.0"/>
    <numFmt numFmtId="183" formatCode="0.000"/>
    <numFmt numFmtId="184" formatCode="_(* #,##0.0_);_(* \(#,##0.0\);_(* &quot;-&quot;_);_(@_)"/>
    <numFmt numFmtId="185" formatCode="_(* #,##0.00_);_(* \(#,##0.00\);_(* &quot;-&quot;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000"/>
    <numFmt numFmtId="190" formatCode="_([$€]* #,##0.00_);_([$€]* \(#,##0.00\);_([$€]* &quot;-&quot;??_);_(@_)"/>
    <numFmt numFmtId="191" formatCode="_(* #,##0.000_);_(* \(#,##0.000\);_(* &quot;-&quot;??_);_(@_)"/>
    <numFmt numFmtId="192" formatCode="_(* #,##0.0000_);_(* \(#,##0.0000\);_(* &quot;-&quot;??_);_(@_)"/>
    <numFmt numFmtId="193" formatCode="_-* #,##0.00_-;\-* #,##0.00_-;_-* &quot;-&quot;_-;_-@_-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190" fontId="0" fillId="0" borderId="0" applyFont="0" applyFill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177" fontId="0" fillId="0" borderId="0" xfId="46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77" fontId="0" fillId="0" borderId="0" xfId="46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7" fontId="0" fillId="0" borderId="14" xfId="46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5" fontId="0" fillId="0" borderId="0" xfId="47" applyNumberFormat="1" applyFont="1" applyFill="1" applyBorder="1" applyAlignment="1">
      <alignment/>
    </xf>
    <xf numFmtId="185" fontId="1" fillId="0" borderId="13" xfId="47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77" fontId="1" fillId="0" borderId="19" xfId="46" applyFon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1" fillId="0" borderId="20" xfId="0" applyFont="1" applyBorder="1" applyAlignment="1">
      <alignment/>
    </xf>
    <xf numFmtId="177" fontId="1" fillId="0" borderId="18" xfId="46" applyFont="1" applyFill="1" applyBorder="1" applyAlignment="1">
      <alignment/>
    </xf>
    <xf numFmtId="177" fontId="0" fillId="0" borderId="13" xfId="46" applyFont="1" applyFill="1" applyBorder="1" applyAlignment="1">
      <alignment/>
    </xf>
    <xf numFmtId="177" fontId="1" fillId="0" borderId="2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1" xfId="0" applyFont="1" applyFill="1" applyBorder="1" applyAlignment="1">
      <alignment/>
    </xf>
    <xf numFmtId="185" fontId="0" fillId="0" borderId="12" xfId="47" applyNumberFormat="1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3" fontId="1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5" fontId="7" fillId="0" borderId="18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177" fontId="0" fillId="0" borderId="10" xfId="46" applyFont="1" applyBorder="1" applyAlignment="1">
      <alignment/>
    </xf>
    <xf numFmtId="185" fontId="0" fillId="0" borderId="11" xfId="47" applyNumberFormat="1" applyFont="1" applyFill="1" applyBorder="1" applyAlignment="1">
      <alignment/>
    </xf>
    <xf numFmtId="185" fontId="7" fillId="0" borderId="25" xfId="47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0" fillId="0" borderId="21" xfId="0" applyFill="1" applyBorder="1" applyAlignment="1">
      <alignment/>
    </xf>
    <xf numFmtId="177" fontId="0" fillId="24" borderId="13" xfId="46" applyFont="1" applyFill="1" applyBorder="1" applyAlignment="1">
      <alignment/>
    </xf>
    <xf numFmtId="177" fontId="0" fillId="24" borderId="0" xfId="46" applyFont="1" applyFill="1" applyBorder="1" applyAlignment="1">
      <alignment/>
    </xf>
    <xf numFmtId="185" fontId="6" fillId="24" borderId="0" xfId="47" applyNumberFormat="1" applyFont="1" applyFill="1" applyBorder="1" applyAlignment="1">
      <alignment/>
    </xf>
    <xf numFmtId="177" fontId="0" fillId="24" borderId="14" xfId="0" applyNumberFormat="1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0" xfId="0" applyFill="1" applyBorder="1" applyAlignment="1">
      <alignment/>
    </xf>
    <xf numFmtId="0" fontId="5" fillId="0" borderId="0" xfId="0" applyFont="1" applyFill="1" applyAlignment="1">
      <alignment/>
    </xf>
    <xf numFmtId="4" fontId="4" fillId="0" borderId="18" xfId="0" applyNumberFormat="1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85" fontId="4" fillId="0" borderId="26" xfId="47" applyNumberFormat="1" applyFont="1" applyFill="1" applyBorder="1" applyAlignment="1">
      <alignment/>
    </xf>
    <xf numFmtId="177" fontId="0" fillId="0" borderId="0" xfId="46" applyFont="1" applyFill="1" applyBorder="1" applyAlignment="1">
      <alignment/>
    </xf>
    <xf numFmtId="185" fontId="0" fillId="0" borderId="0" xfId="47" applyNumberFormat="1" applyFont="1" applyFill="1" applyBorder="1" applyAlignment="1">
      <alignment/>
    </xf>
    <xf numFmtId="177" fontId="0" fillId="0" borderId="14" xfId="46" applyFont="1" applyFill="1" applyBorder="1" applyAlignment="1">
      <alignment/>
    </xf>
    <xf numFmtId="0" fontId="0" fillId="15" borderId="14" xfId="0" applyFill="1" applyBorder="1" applyAlignment="1">
      <alignment horizontal="center"/>
    </xf>
    <xf numFmtId="0" fontId="0" fillId="15" borderId="14" xfId="0" applyFill="1" applyBorder="1" applyAlignment="1">
      <alignment/>
    </xf>
    <xf numFmtId="177" fontId="0" fillId="0" borderId="13" xfId="46" applyFont="1" applyFill="1" applyBorder="1" applyAlignment="1">
      <alignment/>
    </xf>
    <xf numFmtId="177" fontId="1" fillId="0" borderId="27" xfId="46" applyFont="1" applyFill="1" applyBorder="1" applyAlignment="1">
      <alignment/>
    </xf>
    <xf numFmtId="177" fontId="0" fillId="6" borderId="10" xfId="46" applyFont="1" applyFill="1" applyBorder="1" applyAlignment="1">
      <alignment/>
    </xf>
    <xf numFmtId="185" fontId="0" fillId="6" borderId="11" xfId="47" applyNumberFormat="1" applyFont="1" applyFill="1" applyBorder="1" applyAlignment="1">
      <alignment/>
    </xf>
    <xf numFmtId="177" fontId="1" fillId="6" borderId="14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/>
    </xf>
    <xf numFmtId="185" fontId="1" fillId="0" borderId="14" xfId="47" applyNumberFormat="1" applyFont="1" applyFill="1" applyBorder="1" applyAlignment="1">
      <alignment/>
    </xf>
    <xf numFmtId="177" fontId="4" fillId="0" borderId="28" xfId="46" applyFont="1" applyFill="1" applyBorder="1" applyAlignment="1">
      <alignment/>
    </xf>
    <xf numFmtId="185" fontId="6" fillId="0" borderId="29" xfId="47" applyNumberFormat="1" applyFont="1" applyFill="1" applyBorder="1" applyAlignment="1">
      <alignment/>
    </xf>
    <xf numFmtId="177" fontId="0" fillId="0" borderId="30" xfId="46" applyFont="1" applyFill="1" applyBorder="1" applyAlignment="1">
      <alignment/>
    </xf>
    <xf numFmtId="177" fontId="0" fillId="0" borderId="15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0" fontId="0" fillId="22" borderId="0" xfId="0" applyFill="1" applyAlignment="1">
      <alignment/>
    </xf>
    <xf numFmtId="177" fontId="1" fillId="0" borderId="0" xfId="46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4" fontId="6" fillId="0" borderId="0" xfId="0" applyNumberFormat="1" applyFont="1" applyFill="1" applyBorder="1" applyAlignment="1">
      <alignment/>
    </xf>
    <xf numFmtId="43" fontId="0" fillId="0" borderId="31" xfId="0" applyNumberFormat="1" applyBorder="1" applyAlignment="1">
      <alignment/>
    </xf>
    <xf numFmtId="185" fontId="6" fillId="0" borderId="0" xfId="47" applyNumberFormat="1" applyFont="1" applyFill="1" applyBorder="1" applyAlignment="1">
      <alignment/>
    </xf>
    <xf numFmtId="185" fontId="6" fillId="0" borderId="21" xfId="47" applyNumberFormat="1" applyFont="1" applyFill="1" applyBorder="1" applyAlignment="1">
      <alignment/>
    </xf>
    <xf numFmtId="185" fontId="6" fillId="24" borderId="21" xfId="47" applyNumberFormat="1" applyFont="1" applyFill="1" applyBorder="1" applyAlignment="1">
      <alignment/>
    </xf>
    <xf numFmtId="177" fontId="0" fillId="6" borderId="0" xfId="46" applyFont="1" applyFill="1" applyBorder="1" applyAlignment="1">
      <alignment/>
    </xf>
    <xf numFmtId="43" fontId="0" fillId="0" borderId="14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4" xfId="0" applyNumberFormat="1" applyFill="1" applyBorder="1" applyAlignment="1">
      <alignment/>
    </xf>
    <xf numFmtId="177" fontId="0" fillId="0" borderId="0" xfId="46" applyFont="1" applyFill="1" applyBorder="1" applyAlignment="1">
      <alignment/>
    </xf>
    <xf numFmtId="185" fontId="0" fillId="0" borderId="13" xfId="47" applyNumberFormat="1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185" fontId="0" fillId="0" borderId="0" xfId="47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85" fontId="6" fillId="0" borderId="13" xfId="47" applyNumberFormat="1" applyFont="1" applyFill="1" applyBorder="1" applyAlignment="1">
      <alignment/>
    </xf>
    <xf numFmtId="185" fontId="6" fillId="0" borderId="14" xfId="47" applyNumberFormat="1" applyFont="1" applyFill="1" applyBorder="1" applyAlignment="1">
      <alignment/>
    </xf>
    <xf numFmtId="185" fontId="0" fillId="0" borderId="15" xfId="47" applyNumberFormat="1" applyFont="1" applyFill="1" applyBorder="1" applyAlignment="1">
      <alignment/>
    </xf>
    <xf numFmtId="185" fontId="0" fillId="0" borderId="17" xfId="47" applyNumberFormat="1" applyFont="1" applyFill="1" applyBorder="1" applyAlignment="1">
      <alignment/>
    </xf>
    <xf numFmtId="185" fontId="0" fillId="0" borderId="16" xfId="47" applyNumberFormat="1" applyFont="1" applyFill="1" applyBorder="1" applyAlignment="1">
      <alignment/>
    </xf>
    <xf numFmtId="177" fontId="8" fillId="0" borderId="28" xfId="46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11" borderId="0" xfId="0" applyFill="1" applyAlignment="1">
      <alignment/>
    </xf>
    <xf numFmtId="0" fontId="1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85" fontId="6" fillId="0" borderId="0" xfId="47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13" xfId="0" applyFill="1" applyBorder="1" applyAlignment="1">
      <alignment/>
    </xf>
    <xf numFmtId="185" fontId="0" fillId="8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185" fontId="0" fillId="2" borderId="13" xfId="47" applyNumberFormat="1" applyFont="1" applyFill="1" applyBorder="1" applyAlignment="1">
      <alignment/>
    </xf>
    <xf numFmtId="185" fontId="0" fillId="2" borderId="0" xfId="47" applyNumberFormat="1" applyFont="1" applyFill="1" applyBorder="1" applyAlignment="1">
      <alignment/>
    </xf>
    <xf numFmtId="43" fontId="0" fillId="2" borderId="14" xfId="0" applyNumberFormat="1" applyFill="1" applyBorder="1" applyAlignment="1">
      <alignment/>
    </xf>
    <xf numFmtId="0" fontId="0" fillId="2" borderId="13" xfId="0" applyFill="1" applyBorder="1" applyAlignment="1">
      <alignment/>
    </xf>
    <xf numFmtId="177" fontId="0" fillId="2" borderId="0" xfId="46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177" fontId="1" fillId="2" borderId="14" xfId="46" applyFont="1" applyFill="1" applyBorder="1" applyAlignment="1">
      <alignment/>
    </xf>
    <xf numFmtId="177" fontId="1" fillId="2" borderId="0" xfId="46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185" fontId="1" fillId="2" borderId="14" xfId="47" applyNumberFormat="1" applyFont="1" applyFill="1" applyBorder="1" applyAlignment="1">
      <alignment/>
    </xf>
    <xf numFmtId="0" fontId="1" fillId="8" borderId="0" xfId="0" applyFont="1" applyFill="1" applyAlignment="1">
      <alignment/>
    </xf>
    <xf numFmtId="4" fontId="1" fillId="8" borderId="0" xfId="0" applyNumberFormat="1" applyFont="1" applyFill="1" applyBorder="1" applyAlignment="1">
      <alignment/>
    </xf>
    <xf numFmtId="185" fontId="1" fillId="8" borderId="0" xfId="47" applyNumberFormat="1" applyFont="1" applyFill="1" applyBorder="1" applyAlignment="1">
      <alignment/>
    </xf>
    <xf numFmtId="177" fontId="1" fillId="8" borderId="0" xfId="46" applyFont="1" applyFill="1" applyBorder="1" applyAlignment="1">
      <alignment/>
    </xf>
    <xf numFmtId="185" fontId="1" fillId="8" borderId="14" xfId="47" applyNumberFormat="1" applyFont="1" applyFill="1" applyBorder="1" applyAlignment="1">
      <alignment/>
    </xf>
    <xf numFmtId="4" fontId="1" fillId="8" borderId="0" xfId="0" applyNumberFormat="1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5" fontId="0" fillId="2" borderId="14" xfId="47" applyNumberFormat="1" applyFont="1" applyFill="1" applyBorder="1" applyAlignment="1">
      <alignment/>
    </xf>
    <xf numFmtId="185" fontId="7" fillId="0" borderId="17" xfId="47" applyNumberFormat="1" applyFont="1" applyFill="1" applyBorder="1" applyAlignment="1">
      <alignment/>
    </xf>
    <xf numFmtId="177" fontId="1" fillId="0" borderId="16" xfId="46" applyFont="1" applyFill="1" applyBorder="1" applyAlignment="1">
      <alignment/>
    </xf>
    <xf numFmtId="0" fontId="7" fillId="0" borderId="15" xfId="0" applyFont="1" applyBorder="1" applyAlignment="1">
      <alignment/>
    </xf>
    <xf numFmtId="43" fontId="1" fillId="0" borderId="17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/>
    </xf>
    <xf numFmtId="185" fontId="4" fillId="0" borderId="2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185" fontId="1" fillId="0" borderId="0" xfId="47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185" fontId="1" fillId="0" borderId="13" xfId="0" applyNumberFormat="1" applyFont="1" applyFill="1" applyBorder="1" applyAlignment="1">
      <alignment/>
    </xf>
    <xf numFmtId="185" fontId="1" fillId="0" borderId="14" xfId="47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177" fontId="32" fillId="0" borderId="13" xfId="46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5" fontId="11" fillId="0" borderId="14" xfId="47" applyNumberFormat="1" applyFont="1" applyFill="1" applyBorder="1" applyAlignment="1">
      <alignment/>
    </xf>
    <xf numFmtId="185" fontId="11" fillId="0" borderId="0" xfId="47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85" fontId="11" fillId="0" borderId="13" xfId="47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177" fontId="11" fillId="0" borderId="13" xfId="46" applyFont="1" applyFill="1" applyBorder="1" applyAlignment="1">
      <alignment/>
    </xf>
    <xf numFmtId="43" fontId="11" fillId="0" borderId="14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46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32" fillId="8" borderId="0" xfId="0" applyNumberFormat="1" applyFont="1" applyFill="1" applyBorder="1" applyAlignment="1">
      <alignment/>
    </xf>
    <xf numFmtId="4" fontId="33" fillId="0" borderId="20" xfId="0" applyNumberFormat="1" applyFont="1" applyFill="1" applyBorder="1" applyAlignment="1">
      <alignment/>
    </xf>
    <xf numFmtId="4" fontId="33" fillId="0" borderId="18" xfId="0" applyNumberFormat="1" applyFont="1" applyFill="1" applyBorder="1" applyAlignment="1">
      <alignment/>
    </xf>
    <xf numFmtId="185" fontId="33" fillId="0" borderId="20" xfId="0" applyNumberFormat="1" applyFont="1" applyFill="1" applyBorder="1" applyAlignment="1">
      <alignment/>
    </xf>
    <xf numFmtId="4" fontId="33" fillId="0" borderId="21" xfId="0" applyNumberFormat="1" applyFont="1" applyFill="1" applyBorder="1" applyAlignment="1">
      <alignment/>
    </xf>
    <xf numFmtId="4" fontId="33" fillId="0" borderId="19" xfId="0" applyNumberFormat="1" applyFont="1" applyFill="1" applyBorder="1" applyAlignment="1">
      <alignment/>
    </xf>
    <xf numFmtId="177" fontId="33" fillId="0" borderId="19" xfId="46" applyFont="1" applyFill="1" applyBorder="1" applyAlignment="1">
      <alignment/>
    </xf>
    <xf numFmtId="185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177" fontId="11" fillId="0" borderId="0" xfId="46" applyFont="1" applyFill="1" applyAlignment="1">
      <alignment/>
    </xf>
    <xf numFmtId="0" fontId="4" fillId="11" borderId="0" xfId="0" applyFont="1" applyFill="1" applyAlignment="1">
      <alignment/>
    </xf>
    <xf numFmtId="0" fontId="11" fillId="2" borderId="0" xfId="0" applyFont="1" applyFill="1" applyAlignment="1">
      <alignment/>
    </xf>
    <xf numFmtId="185" fontId="32" fillId="2" borderId="13" xfId="47" applyNumberFormat="1" applyFont="1" applyFill="1" applyBorder="1" applyAlignment="1">
      <alignment/>
    </xf>
    <xf numFmtId="4" fontId="32" fillId="2" borderId="0" xfId="0" applyNumberFormat="1" applyFont="1" applyFill="1" applyBorder="1" applyAlignment="1">
      <alignment/>
    </xf>
    <xf numFmtId="0" fontId="32" fillId="8" borderId="0" xfId="0" applyFont="1" applyFill="1" applyAlignment="1">
      <alignment/>
    </xf>
    <xf numFmtId="185" fontId="32" fillId="8" borderId="13" xfId="47" applyNumberFormat="1" applyFont="1" applyFill="1" applyBorder="1" applyAlignment="1">
      <alignment/>
    </xf>
    <xf numFmtId="185" fontId="32" fillId="0" borderId="13" xfId="47" applyNumberFormat="1" applyFont="1" applyFill="1" applyBorder="1" applyAlignment="1">
      <alignment/>
    </xf>
    <xf numFmtId="190" fontId="11" fillId="0" borderId="0" xfId="44" applyFont="1" applyFill="1" applyBorder="1" applyAlignment="1">
      <alignment/>
    </xf>
    <xf numFmtId="0" fontId="33" fillId="0" borderId="20" xfId="0" applyFont="1" applyFill="1" applyBorder="1" applyAlignment="1">
      <alignment/>
    </xf>
    <xf numFmtId="185" fontId="33" fillId="0" borderId="20" xfId="47" applyNumberFormat="1" applyFont="1" applyFill="1" applyBorder="1" applyAlignment="1">
      <alignment/>
    </xf>
    <xf numFmtId="185" fontId="0" fillId="0" borderId="21" xfId="47" applyNumberFormat="1" applyFon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0" xfId="46" applyFont="1" applyFill="1" applyBorder="1" applyAlignment="1">
      <alignment/>
    </xf>
    <xf numFmtId="43" fontId="11" fillId="0" borderId="14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/>
    </xf>
    <xf numFmtId="43" fontId="11" fillId="0" borderId="16" xfId="0" applyNumberFormat="1" applyFont="1" applyFill="1" applyBorder="1" applyAlignment="1">
      <alignment/>
    </xf>
    <xf numFmtId="4" fontId="32" fillId="0" borderId="18" xfId="0" applyNumberFormat="1" applyFont="1" applyFill="1" applyBorder="1" applyAlignment="1">
      <alignment/>
    </xf>
    <xf numFmtId="4" fontId="32" fillId="0" borderId="19" xfId="0" applyNumberFormat="1" applyFont="1" applyFill="1" applyBorder="1" applyAlignment="1">
      <alignment/>
    </xf>
    <xf numFmtId="0" fontId="32" fillId="0" borderId="20" xfId="0" applyFont="1" applyFill="1" applyBorder="1" applyAlignment="1">
      <alignment/>
    </xf>
    <xf numFmtId="177" fontId="32" fillId="0" borderId="20" xfId="0" applyNumberFormat="1" applyFont="1" applyFill="1" applyBorder="1" applyAlignment="1">
      <alignment/>
    </xf>
    <xf numFmtId="177" fontId="32" fillId="0" borderId="18" xfId="46" applyFont="1" applyFill="1" applyBorder="1" applyAlignment="1">
      <alignment/>
    </xf>
    <xf numFmtId="185" fontId="11" fillId="0" borderId="21" xfId="47" applyNumberFormat="1" applyFont="1" applyFill="1" applyBorder="1" applyAlignment="1">
      <alignment/>
    </xf>
    <xf numFmtId="177" fontId="11" fillId="0" borderId="2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177" fontId="1" fillId="0" borderId="0" xfId="46" applyFont="1" applyFill="1" applyAlignment="1">
      <alignment/>
    </xf>
    <xf numFmtId="177" fontId="1" fillId="0" borderId="0" xfId="46" applyFont="1" applyFill="1" applyAlignment="1">
      <alignment horizontal="right"/>
    </xf>
    <xf numFmtId="43" fontId="0" fillId="0" borderId="0" xfId="0" applyNumberFormat="1" applyFill="1" applyBorder="1" applyAlignment="1">
      <alignment/>
    </xf>
    <xf numFmtId="4" fontId="1" fillId="8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77" fontId="12" fillId="0" borderId="0" xfId="46" applyFont="1" applyFill="1" applyAlignment="1">
      <alignment/>
    </xf>
    <xf numFmtId="0" fontId="12" fillId="11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7" fontId="12" fillId="0" borderId="12" xfId="46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7" fontId="12" fillId="0" borderId="14" xfId="46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177" fontId="12" fillId="0" borderId="16" xfId="46" applyFont="1" applyFill="1" applyBorder="1" applyAlignment="1">
      <alignment/>
    </xf>
    <xf numFmtId="0" fontId="4" fillId="0" borderId="0" xfId="0" applyFont="1" applyFill="1" applyAlignment="1">
      <alignment horizontal="center"/>
    </xf>
    <xf numFmtId="177" fontId="12" fillId="0" borderId="14" xfId="46" applyFont="1" applyFill="1" applyBorder="1" applyAlignment="1">
      <alignment/>
    </xf>
    <xf numFmtId="0" fontId="4" fillId="8" borderId="0" xfId="0" applyFont="1" applyFill="1" applyAlignment="1">
      <alignment/>
    </xf>
    <xf numFmtId="0" fontId="4" fillId="8" borderId="13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177" fontId="4" fillId="8" borderId="14" xfId="46" applyFont="1" applyFill="1" applyBorder="1" applyAlignment="1">
      <alignment/>
    </xf>
    <xf numFmtId="0" fontId="12" fillId="8" borderId="13" xfId="0" applyFont="1" applyFill="1" applyBorder="1" applyAlignment="1">
      <alignment/>
    </xf>
    <xf numFmtId="0" fontId="12" fillId="8" borderId="14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43" fontId="12" fillId="0" borderId="14" xfId="0" applyNumberFormat="1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2" fillId="0" borderId="0" xfId="0" applyFont="1" applyAlignment="1">
      <alignment/>
    </xf>
    <xf numFmtId="185" fontId="12" fillId="0" borderId="13" xfId="47" applyNumberFormat="1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2" fontId="13" fillId="0" borderId="13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185" fontId="12" fillId="0" borderId="14" xfId="47" applyNumberFormat="1" applyFont="1" applyFill="1" applyBorder="1" applyAlignment="1">
      <alignment/>
    </xf>
    <xf numFmtId="177" fontId="12" fillId="0" borderId="13" xfId="46" applyFont="1" applyFill="1" applyBorder="1" applyAlignment="1">
      <alignment/>
    </xf>
    <xf numFmtId="4" fontId="14" fillId="0" borderId="13" xfId="0" applyNumberFormat="1" applyFont="1" applyFill="1" applyBorder="1" applyAlignment="1">
      <alignment horizontal="right"/>
    </xf>
    <xf numFmtId="4" fontId="14" fillId="0" borderId="32" xfId="0" applyNumberFormat="1" applyFont="1" applyFill="1" applyBorder="1" applyAlignment="1">
      <alignment/>
    </xf>
    <xf numFmtId="185" fontId="14" fillId="0" borderId="0" xfId="47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185" fontId="14" fillId="0" borderId="13" xfId="47" applyNumberFormat="1" applyFont="1" applyFill="1" applyBorder="1" applyAlignment="1">
      <alignment/>
    </xf>
    <xf numFmtId="185" fontId="14" fillId="0" borderId="14" xfId="47" applyNumberFormat="1" applyFont="1" applyFill="1" applyBorder="1" applyAlignment="1">
      <alignment/>
    </xf>
    <xf numFmtId="177" fontId="14" fillId="0" borderId="13" xfId="46" applyFont="1" applyFill="1" applyBorder="1" applyAlignment="1">
      <alignment horizontal="right"/>
    </xf>
    <xf numFmtId="0" fontId="14" fillId="0" borderId="14" xfId="0" applyFont="1" applyFill="1" applyBorder="1" applyAlignment="1">
      <alignment/>
    </xf>
    <xf numFmtId="177" fontId="14" fillId="0" borderId="13" xfId="46" applyFont="1" applyFill="1" applyBorder="1" applyAlignment="1">
      <alignment/>
    </xf>
    <xf numFmtId="43" fontId="14" fillId="0" borderId="14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4" fontId="14" fillId="0" borderId="13" xfId="0" applyNumberFormat="1" applyFont="1" applyFill="1" applyBorder="1" applyAlignment="1">
      <alignment/>
    </xf>
    <xf numFmtId="177" fontId="14" fillId="0" borderId="14" xfId="46" applyFont="1" applyFill="1" applyBorder="1" applyAlignment="1">
      <alignment/>
    </xf>
    <xf numFmtId="0" fontId="14" fillId="0" borderId="13" xfId="0" applyFont="1" applyFill="1" applyBorder="1" applyAlignment="1">
      <alignment/>
    </xf>
    <xf numFmtId="185" fontId="14" fillId="0" borderId="32" xfId="48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7" fontId="14" fillId="0" borderId="13" xfId="46" applyNumberFormat="1" applyFont="1" applyFill="1" applyBorder="1" applyAlignment="1">
      <alignment/>
    </xf>
    <xf numFmtId="177" fontId="14" fillId="0" borderId="0" xfId="46" applyFont="1" applyFill="1" applyBorder="1" applyAlignment="1">
      <alignment/>
    </xf>
    <xf numFmtId="0" fontId="14" fillId="0" borderId="0" xfId="0" applyFont="1" applyFill="1" applyAlignment="1">
      <alignment/>
    </xf>
    <xf numFmtId="43" fontId="14" fillId="0" borderId="13" xfId="0" applyNumberFormat="1" applyFont="1" applyFill="1" applyBorder="1" applyAlignment="1">
      <alignment/>
    </xf>
    <xf numFmtId="177" fontId="14" fillId="0" borderId="32" xfId="49" applyFont="1" applyFill="1" applyBorder="1" applyAlignment="1">
      <alignment/>
    </xf>
    <xf numFmtId="184" fontId="14" fillId="0" borderId="13" xfId="47" applyNumberFormat="1" applyFont="1" applyFill="1" applyBorder="1" applyAlignment="1">
      <alignment/>
    </xf>
    <xf numFmtId="0" fontId="13" fillId="8" borderId="0" xfId="0" applyFont="1" applyFill="1" applyAlignment="1">
      <alignment/>
    </xf>
    <xf numFmtId="0" fontId="12" fillId="8" borderId="0" xfId="0" applyFont="1" applyFill="1" applyAlignment="1">
      <alignment/>
    </xf>
    <xf numFmtId="4" fontId="33" fillId="8" borderId="13" xfId="0" applyNumberFormat="1" applyFont="1" applyFill="1" applyBorder="1" applyAlignment="1">
      <alignment/>
    </xf>
    <xf numFmtId="177" fontId="33" fillId="8" borderId="14" xfId="46" applyFont="1" applyFill="1" applyBorder="1" applyAlignment="1">
      <alignment/>
    </xf>
    <xf numFmtId="185" fontId="14" fillId="8" borderId="13" xfId="0" applyNumberFormat="1" applyFont="1" applyFill="1" applyBorder="1" applyAlignment="1">
      <alignment/>
    </xf>
    <xf numFmtId="4" fontId="14" fillId="8" borderId="0" xfId="0" applyNumberFormat="1" applyFont="1" applyFill="1" applyBorder="1" applyAlignment="1">
      <alignment/>
    </xf>
    <xf numFmtId="185" fontId="14" fillId="8" borderId="0" xfId="0" applyNumberFormat="1" applyFont="1" applyFill="1" applyBorder="1" applyAlignment="1">
      <alignment/>
    </xf>
    <xf numFmtId="4" fontId="14" fillId="8" borderId="13" xfId="0" applyNumberFormat="1" applyFont="1" applyFill="1" applyBorder="1" applyAlignment="1">
      <alignment/>
    </xf>
    <xf numFmtId="177" fontId="14" fillId="8" borderId="0" xfId="46" applyFont="1" applyFill="1" applyBorder="1" applyAlignment="1">
      <alignment/>
    </xf>
    <xf numFmtId="4" fontId="14" fillId="8" borderId="14" xfId="0" applyNumberFormat="1" applyFont="1" applyFill="1" applyBorder="1" applyAlignment="1">
      <alignment/>
    </xf>
    <xf numFmtId="185" fontId="14" fillId="8" borderId="14" xfId="0" applyNumberFormat="1" applyFont="1" applyFill="1" applyBorder="1" applyAlignment="1">
      <alignment/>
    </xf>
    <xf numFmtId="0" fontId="14" fillId="8" borderId="13" xfId="0" applyFont="1" applyFill="1" applyBorder="1" applyAlignment="1">
      <alignment/>
    </xf>
    <xf numFmtId="177" fontId="14" fillId="8" borderId="14" xfId="46" applyFont="1" applyFill="1" applyBorder="1" applyAlignment="1">
      <alignment/>
    </xf>
    <xf numFmtId="177" fontId="14" fillId="2" borderId="0" xfId="0" applyNumberFormat="1" applyFont="1" applyFill="1" applyBorder="1" applyAlignment="1">
      <alignment/>
    </xf>
    <xf numFmtId="177" fontId="14" fillId="2" borderId="14" xfId="46" applyFont="1" applyFill="1" applyBorder="1" applyAlignment="1">
      <alignment/>
    </xf>
    <xf numFmtId="185" fontId="14" fillId="0" borderId="13" xfId="0" applyNumberFormat="1" applyFont="1" applyFill="1" applyBorder="1" applyAlignment="1">
      <alignment/>
    </xf>
    <xf numFmtId="185" fontId="33" fillId="8" borderId="13" xfId="0" applyNumberFormat="1" applyFont="1" applyFill="1" applyBorder="1" applyAlignment="1">
      <alignment/>
    </xf>
    <xf numFmtId="185" fontId="33" fillId="8" borderId="14" xfId="47" applyNumberFormat="1" applyFont="1" applyFill="1" applyBorder="1" applyAlignment="1">
      <alignment/>
    </xf>
    <xf numFmtId="185" fontId="33" fillId="0" borderId="13" xfId="0" applyNumberFormat="1" applyFont="1" applyFill="1" applyBorder="1" applyAlignment="1">
      <alignment/>
    </xf>
    <xf numFmtId="185" fontId="33" fillId="0" borderId="0" xfId="0" applyNumberFormat="1" applyFont="1" applyFill="1" applyBorder="1" applyAlignment="1">
      <alignment/>
    </xf>
    <xf numFmtId="0" fontId="33" fillId="0" borderId="13" xfId="0" applyFont="1" applyFill="1" applyBorder="1" applyAlignment="1">
      <alignment/>
    </xf>
    <xf numFmtId="185" fontId="33" fillId="0" borderId="0" xfId="47" applyNumberFormat="1" applyFont="1" applyFill="1" applyBorder="1" applyAlignment="1">
      <alignment/>
    </xf>
    <xf numFmtId="185" fontId="33" fillId="0" borderId="14" xfId="47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85" fontId="14" fillId="0" borderId="0" xfId="0" applyNumberFormat="1" applyFont="1" applyFill="1" applyBorder="1" applyAlignment="1">
      <alignment/>
    </xf>
    <xf numFmtId="0" fontId="33" fillId="8" borderId="13" xfId="0" applyFont="1" applyFill="1" applyBorder="1" applyAlignment="1">
      <alignment/>
    </xf>
    <xf numFmtId="185" fontId="14" fillId="8" borderId="14" xfId="47" applyNumberFormat="1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14" fillId="0" borderId="13" xfId="0" applyFont="1" applyFill="1" applyBorder="1" applyAlignment="1">
      <alignment horizontal="right"/>
    </xf>
    <xf numFmtId="0" fontId="14" fillId="0" borderId="0" xfId="0" applyFont="1" applyAlignment="1">
      <alignment/>
    </xf>
    <xf numFmtId="3" fontId="14" fillId="0" borderId="13" xfId="0" applyNumberFormat="1" applyFont="1" applyFill="1" applyBorder="1" applyAlignment="1">
      <alignment/>
    </xf>
    <xf numFmtId="4" fontId="33" fillId="8" borderId="14" xfId="0" applyNumberFormat="1" applyFont="1" applyFill="1" applyBorder="1" applyAlignment="1">
      <alignment/>
    </xf>
    <xf numFmtId="4" fontId="33" fillId="8" borderId="0" xfId="0" applyNumberFormat="1" applyFont="1" applyFill="1" applyBorder="1" applyAlignment="1">
      <alignment/>
    </xf>
    <xf numFmtId="185" fontId="14" fillId="14" borderId="0" xfId="47" applyNumberFormat="1" applyFont="1" applyFill="1" applyBorder="1" applyAlignment="1">
      <alignment/>
    </xf>
    <xf numFmtId="177" fontId="33" fillId="0" borderId="0" xfId="46" applyFont="1" applyFill="1" applyBorder="1" applyAlignment="1">
      <alignment/>
    </xf>
    <xf numFmtId="0" fontId="14" fillId="0" borderId="15" xfId="0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185" fontId="14" fillId="0" borderId="14" xfId="0" applyNumberFormat="1" applyFont="1" applyFill="1" applyBorder="1" applyAlignment="1">
      <alignment/>
    </xf>
    <xf numFmtId="177" fontId="14" fillId="0" borderId="16" xfId="46" applyFont="1" applyFill="1" applyBorder="1" applyAlignment="1">
      <alignment/>
    </xf>
    <xf numFmtId="177" fontId="14" fillId="8" borderId="20" xfId="46" applyFont="1" applyFill="1" applyBorder="1" applyAlignment="1">
      <alignment/>
    </xf>
    <xf numFmtId="177" fontId="33" fillId="0" borderId="33" xfId="46" applyFont="1" applyFill="1" applyBorder="1" applyAlignment="1">
      <alignment/>
    </xf>
    <xf numFmtId="185" fontId="11" fillId="0" borderId="0" xfId="47" applyNumberFormat="1" applyFont="1" applyFill="1" applyBorder="1" applyAlignment="1">
      <alignment/>
    </xf>
    <xf numFmtId="0" fontId="0" fillId="25" borderId="14" xfId="0" applyFill="1" applyBorder="1" applyAlignment="1">
      <alignment horizontal="center"/>
    </xf>
    <xf numFmtId="0" fontId="0" fillId="25" borderId="14" xfId="0" applyFill="1" applyBorder="1" applyAlignment="1">
      <alignment/>
    </xf>
    <xf numFmtId="177" fontId="0" fillId="0" borderId="0" xfId="46" applyFont="1" applyFill="1" applyAlignment="1">
      <alignment/>
    </xf>
    <xf numFmtId="4" fontId="0" fillId="0" borderId="0" xfId="0" applyNumberFormat="1" applyFont="1" applyFill="1" applyAlignment="1">
      <alignment/>
    </xf>
    <xf numFmtId="185" fontId="33" fillId="14" borderId="0" xfId="47" applyNumberFormat="1" applyFont="1" applyFill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ic.Finco\Impostazioni%20locali\Temporary%20Internet%20Files\Content.IE5\5PTGH6P2\bozze%20c.c\Bozza%20C.C.2010%20-%20Tracci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A"/>
      <sheetName val="SPESA"/>
      <sheetName val="PATRIMONIO"/>
      <sheetName val="Foglio1"/>
    </sheetNames>
    <sheetDataSet>
      <sheetData sheetId="1">
        <row r="52">
          <cell r="D52">
            <v>32730.55</v>
          </cell>
          <cell r="J52">
            <v>41011.32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zoomScale="60" zoomScaleNormal="60" zoomScalePageLayoutView="0" workbookViewId="0" topLeftCell="A13">
      <selection activeCell="J52" sqref="J52"/>
    </sheetView>
  </sheetViews>
  <sheetFormatPr defaultColWidth="9.140625" defaultRowHeight="12.75"/>
  <cols>
    <col min="1" max="1" width="7.28125" style="0" customWidth="1"/>
    <col min="2" max="2" width="39.57421875" style="0" customWidth="1"/>
    <col min="3" max="3" width="15.28125" style="4" customWidth="1"/>
    <col min="4" max="4" width="20.421875" style="4" customWidth="1"/>
    <col min="5" max="5" width="13.421875" style="4" customWidth="1"/>
    <col min="6" max="6" width="13.7109375" style="4" customWidth="1"/>
    <col min="7" max="7" width="16.7109375" style="4" customWidth="1"/>
    <col min="8" max="8" width="14.28125" style="0" customWidth="1"/>
    <col min="9" max="9" width="13.28125" style="0" customWidth="1"/>
    <col min="10" max="10" width="15.28125" style="0" customWidth="1"/>
    <col min="11" max="12" width="13.7109375" style="0" customWidth="1"/>
    <col min="13" max="13" width="12.28125" style="0" customWidth="1"/>
    <col min="14" max="14" width="14.140625" style="0" customWidth="1"/>
    <col min="15" max="15" width="13.140625" style="0" customWidth="1"/>
    <col min="16" max="16" width="17.57421875" style="1" customWidth="1"/>
  </cols>
  <sheetData>
    <row r="1" spans="1:16" ht="15.75">
      <c r="A1" s="230"/>
      <c r="B1" s="230"/>
      <c r="C1" s="26" t="s">
        <v>151</v>
      </c>
      <c r="D1" s="26"/>
      <c r="E1" s="26"/>
      <c r="F1" s="26"/>
      <c r="G1" s="26"/>
      <c r="H1" s="230"/>
      <c r="I1" s="230"/>
      <c r="J1" s="231"/>
      <c r="K1" s="230"/>
      <c r="L1" s="26" t="s">
        <v>120</v>
      </c>
      <c r="M1" s="26"/>
      <c r="N1" s="26"/>
      <c r="O1" s="26"/>
      <c r="P1" s="232"/>
    </row>
    <row r="2" spans="1:16" ht="15.7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6" t="s">
        <v>121</v>
      </c>
      <c r="M2" s="26"/>
      <c r="N2" s="26"/>
      <c r="O2" s="26"/>
      <c r="P2" s="232"/>
    </row>
    <row r="3" spans="1:16" ht="15.75">
      <c r="A3" s="230"/>
      <c r="B3" s="230"/>
      <c r="C3" s="26" t="s">
        <v>150</v>
      </c>
      <c r="D3" s="26"/>
      <c r="E3" s="201"/>
      <c r="F3" s="201"/>
      <c r="G3" s="201"/>
      <c r="H3" s="201"/>
      <c r="I3" s="233"/>
      <c r="J3" s="233"/>
      <c r="K3" s="233"/>
      <c r="L3" s="230"/>
      <c r="M3" s="230"/>
      <c r="N3" s="230"/>
      <c r="O3" s="230"/>
      <c r="P3" s="232"/>
    </row>
    <row r="4" spans="1:16" ht="15.75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2"/>
    </row>
    <row r="5" spans="1:17" ht="15.75" thickBot="1">
      <c r="A5" s="230"/>
      <c r="B5" s="230"/>
      <c r="C5" s="234" t="s">
        <v>38</v>
      </c>
      <c r="D5" s="235"/>
      <c r="E5" s="234" t="s">
        <v>39</v>
      </c>
      <c r="F5" s="236"/>
      <c r="G5" s="235"/>
      <c r="H5" s="234" t="s">
        <v>0</v>
      </c>
      <c r="I5" s="236"/>
      <c r="J5" s="235"/>
      <c r="K5" s="234" t="s">
        <v>1</v>
      </c>
      <c r="L5" s="235"/>
      <c r="M5" s="234" t="s">
        <v>139</v>
      </c>
      <c r="N5" s="236"/>
      <c r="O5" s="236"/>
      <c r="P5" s="237"/>
      <c r="Q5" s="4"/>
    </row>
    <row r="6" spans="1:17" ht="15">
      <c r="A6" s="230"/>
      <c r="B6" s="230"/>
      <c r="C6" s="238" t="s">
        <v>36</v>
      </c>
      <c r="D6" s="239" t="s">
        <v>37</v>
      </c>
      <c r="E6" s="238" t="s">
        <v>40</v>
      </c>
      <c r="F6" s="240"/>
      <c r="G6" s="239"/>
      <c r="H6" s="238" t="s">
        <v>2</v>
      </c>
      <c r="I6" s="240"/>
      <c r="J6" s="239"/>
      <c r="K6" s="238" t="s">
        <v>3</v>
      </c>
      <c r="L6" s="239"/>
      <c r="M6" s="234" t="s">
        <v>41</v>
      </c>
      <c r="N6" s="235"/>
      <c r="O6" s="236" t="s">
        <v>4</v>
      </c>
      <c r="P6" s="237"/>
      <c r="Q6" s="4"/>
    </row>
    <row r="7" spans="1:17" ht="15">
      <c r="A7" s="230"/>
      <c r="B7" s="230"/>
      <c r="C7" s="241" t="s">
        <v>141</v>
      </c>
      <c r="D7" s="242" t="s">
        <v>152</v>
      </c>
      <c r="E7" s="238" t="s">
        <v>5</v>
      </c>
      <c r="F7" s="240" t="s">
        <v>6</v>
      </c>
      <c r="G7" s="239" t="s">
        <v>7</v>
      </c>
      <c r="H7" s="238" t="s">
        <v>8</v>
      </c>
      <c r="I7" s="240" t="s">
        <v>9</v>
      </c>
      <c r="J7" s="239" t="s">
        <v>10</v>
      </c>
      <c r="K7" s="238" t="s">
        <v>11</v>
      </c>
      <c r="L7" s="239"/>
      <c r="M7" s="238" t="s">
        <v>12</v>
      </c>
      <c r="N7" s="239" t="s">
        <v>13</v>
      </c>
      <c r="O7" s="243" t="s">
        <v>12</v>
      </c>
      <c r="P7" s="244" t="s">
        <v>14</v>
      </c>
      <c r="Q7" s="4"/>
    </row>
    <row r="8" spans="1:17" ht="15.75" thickBot="1">
      <c r="A8" s="230"/>
      <c r="B8" s="230"/>
      <c r="C8" s="245"/>
      <c r="D8" s="246"/>
      <c r="E8" s="245"/>
      <c r="F8" s="247"/>
      <c r="G8" s="246"/>
      <c r="H8" s="245"/>
      <c r="I8" s="247"/>
      <c r="J8" s="246"/>
      <c r="K8" s="245" t="s">
        <v>15</v>
      </c>
      <c r="L8" s="246" t="s">
        <v>16</v>
      </c>
      <c r="M8" s="245" t="s">
        <v>42</v>
      </c>
      <c r="N8" s="246"/>
      <c r="O8" s="248" t="s">
        <v>43</v>
      </c>
      <c r="P8" s="249"/>
      <c r="Q8" s="4"/>
    </row>
    <row r="9" spans="1:17" ht="15.75">
      <c r="A9" s="230"/>
      <c r="B9" s="250" t="s">
        <v>114</v>
      </c>
      <c r="C9" s="234"/>
      <c r="D9" s="235"/>
      <c r="E9" s="234"/>
      <c r="F9" s="236"/>
      <c r="G9" s="236"/>
      <c r="H9" s="234"/>
      <c r="I9" s="236"/>
      <c r="J9" s="235"/>
      <c r="K9" s="238"/>
      <c r="L9" s="239"/>
      <c r="M9" s="234"/>
      <c r="N9" s="235"/>
      <c r="O9" s="236"/>
      <c r="P9" s="237"/>
      <c r="Q9" s="4"/>
    </row>
    <row r="10" spans="1:17" ht="15">
      <c r="A10" s="230"/>
      <c r="B10" s="230"/>
      <c r="C10" s="238"/>
      <c r="D10" s="239"/>
      <c r="E10" s="238"/>
      <c r="F10" s="240"/>
      <c r="G10" s="240"/>
      <c r="H10" s="238"/>
      <c r="I10" s="240"/>
      <c r="J10" s="239"/>
      <c r="K10" s="238"/>
      <c r="L10" s="239"/>
      <c r="M10" s="238"/>
      <c r="N10" s="239"/>
      <c r="O10" s="240"/>
      <c r="P10" s="251"/>
      <c r="Q10" s="4"/>
    </row>
    <row r="11" spans="1:17" ht="15">
      <c r="A11" s="230"/>
      <c r="B11" s="230"/>
      <c r="C11" s="238"/>
      <c r="D11" s="239"/>
      <c r="E11" s="238"/>
      <c r="F11" s="240"/>
      <c r="G11" s="240"/>
      <c r="H11" s="238"/>
      <c r="I11" s="240"/>
      <c r="J11" s="239"/>
      <c r="K11" s="238"/>
      <c r="L11" s="239"/>
      <c r="M11" s="238"/>
      <c r="N11" s="239"/>
      <c r="O11" s="240"/>
      <c r="P11" s="251"/>
      <c r="Q11" s="4"/>
    </row>
    <row r="12" spans="1:28" ht="15">
      <c r="A12" s="230"/>
      <c r="B12" s="230" t="s">
        <v>112</v>
      </c>
      <c r="C12" s="238">
        <v>0</v>
      </c>
      <c r="D12" s="239">
        <v>0</v>
      </c>
      <c r="E12" s="238">
        <v>0</v>
      </c>
      <c r="F12" s="240">
        <v>0</v>
      </c>
      <c r="G12" s="240">
        <v>0</v>
      </c>
      <c r="H12" s="238">
        <v>0</v>
      </c>
      <c r="I12" s="240">
        <v>0</v>
      </c>
      <c r="J12" s="239">
        <v>0</v>
      </c>
      <c r="K12" s="238">
        <v>0</v>
      </c>
      <c r="L12" s="239">
        <v>0</v>
      </c>
      <c r="M12" s="238">
        <v>0</v>
      </c>
      <c r="N12" s="239">
        <v>0</v>
      </c>
      <c r="O12" s="240">
        <v>0</v>
      </c>
      <c r="P12" s="239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30"/>
      <c r="B13" s="230"/>
      <c r="C13" s="238"/>
      <c r="D13" s="239"/>
      <c r="E13" s="238"/>
      <c r="F13" s="240"/>
      <c r="G13" s="240"/>
      <c r="H13" s="238"/>
      <c r="I13" s="240"/>
      <c r="J13" s="239"/>
      <c r="K13" s="238"/>
      <c r="L13" s="239"/>
      <c r="M13" s="238"/>
      <c r="N13" s="239"/>
      <c r="O13" s="240"/>
      <c r="P13" s="25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30"/>
      <c r="B14" s="230" t="s">
        <v>18</v>
      </c>
      <c r="C14" s="238">
        <v>0</v>
      </c>
      <c r="D14" s="239">
        <v>0</v>
      </c>
      <c r="E14" s="238">
        <v>0</v>
      </c>
      <c r="F14" s="240">
        <v>0</v>
      </c>
      <c r="G14" s="240">
        <v>0</v>
      </c>
      <c r="H14" s="238">
        <v>0</v>
      </c>
      <c r="I14" s="240">
        <v>0</v>
      </c>
      <c r="J14" s="239">
        <v>0</v>
      </c>
      <c r="K14" s="238">
        <v>0</v>
      </c>
      <c r="L14" s="239">
        <v>0</v>
      </c>
      <c r="M14" s="238">
        <v>0</v>
      </c>
      <c r="N14" s="239">
        <v>0</v>
      </c>
      <c r="O14" s="240">
        <v>0</v>
      </c>
      <c r="P14" s="239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30"/>
      <c r="B15" s="230"/>
      <c r="C15" s="238"/>
      <c r="D15" s="239"/>
      <c r="E15" s="238"/>
      <c r="F15" s="240"/>
      <c r="G15" s="240"/>
      <c r="H15" s="238"/>
      <c r="I15" s="240"/>
      <c r="J15" s="239"/>
      <c r="K15" s="238"/>
      <c r="L15" s="239"/>
      <c r="M15" s="238"/>
      <c r="N15" s="239"/>
      <c r="O15" s="240"/>
      <c r="P15" s="25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0" s="151" customFormat="1" ht="15.75">
      <c r="A16" s="252"/>
      <c r="B16" s="252" t="s">
        <v>19</v>
      </c>
      <c r="C16" s="253"/>
      <c r="D16" s="254"/>
      <c r="E16" s="253"/>
      <c r="F16" s="255"/>
      <c r="G16" s="255"/>
      <c r="H16" s="253" t="s">
        <v>20</v>
      </c>
      <c r="I16" s="255" t="s">
        <v>20</v>
      </c>
      <c r="J16" s="254"/>
      <c r="K16" s="253"/>
      <c r="L16" s="254"/>
      <c r="M16" s="253"/>
      <c r="N16" s="254"/>
      <c r="O16" s="255"/>
      <c r="P16" s="256"/>
      <c r="Q16" s="22"/>
      <c r="R16" s="22"/>
      <c r="S16" s="22"/>
      <c r="T16" s="22"/>
    </row>
    <row r="17" spans="1:28" ht="15">
      <c r="A17" s="230"/>
      <c r="B17" s="230"/>
      <c r="C17" s="238"/>
      <c r="D17" s="239"/>
      <c r="E17" s="238"/>
      <c r="F17" s="240"/>
      <c r="G17" s="240"/>
      <c r="H17" s="238"/>
      <c r="I17" s="240"/>
      <c r="J17" s="239"/>
      <c r="K17" s="238"/>
      <c r="L17" s="239"/>
      <c r="M17" s="238"/>
      <c r="N17" s="239"/>
      <c r="O17" s="240"/>
      <c r="P17" s="251"/>
      <c r="Q17" s="4"/>
      <c r="R17" s="4"/>
      <c r="S17" s="4"/>
      <c r="T17" s="132"/>
      <c r="U17" s="4"/>
      <c r="V17" s="4"/>
      <c r="W17" s="4"/>
      <c r="X17" s="4"/>
      <c r="Y17" s="4"/>
      <c r="Z17" s="4"/>
      <c r="AA17" s="4"/>
      <c r="AB17" s="4"/>
    </row>
    <row r="18" spans="1:28" ht="15">
      <c r="A18" s="230"/>
      <c r="B18" s="230" t="s">
        <v>111</v>
      </c>
      <c r="C18" s="238">
        <v>0</v>
      </c>
      <c r="D18" s="239">
        <v>0</v>
      </c>
      <c r="E18" s="238">
        <v>0</v>
      </c>
      <c r="F18" s="240">
        <v>0</v>
      </c>
      <c r="G18" s="240">
        <v>0</v>
      </c>
      <c r="H18" s="238">
        <v>0</v>
      </c>
      <c r="I18" s="240">
        <v>0</v>
      </c>
      <c r="J18" s="239">
        <v>0</v>
      </c>
      <c r="K18" s="238">
        <v>0</v>
      </c>
      <c r="L18" s="239">
        <v>0</v>
      </c>
      <c r="M18" s="238">
        <v>0</v>
      </c>
      <c r="N18" s="239">
        <v>0</v>
      </c>
      <c r="O18" s="240">
        <v>0</v>
      </c>
      <c r="P18" s="239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30"/>
      <c r="B19" s="230"/>
      <c r="C19" s="238"/>
      <c r="D19" s="239"/>
      <c r="E19" s="238"/>
      <c r="F19" s="240"/>
      <c r="G19" s="240"/>
      <c r="H19" s="238"/>
      <c r="I19" s="240"/>
      <c r="J19" s="239"/>
      <c r="K19" s="238"/>
      <c r="L19" s="239"/>
      <c r="M19" s="238"/>
      <c r="N19" s="239"/>
      <c r="O19" s="240"/>
      <c r="P19" s="25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0" s="151" customFormat="1" ht="15.75">
      <c r="A20" s="252"/>
      <c r="B20" s="252" t="s">
        <v>21</v>
      </c>
      <c r="C20" s="257">
        <v>0</v>
      </c>
      <c r="D20" s="258">
        <v>0</v>
      </c>
      <c r="E20" s="257">
        <v>0</v>
      </c>
      <c r="F20" s="259">
        <v>0</v>
      </c>
      <c r="G20" s="259">
        <v>0</v>
      </c>
      <c r="H20" s="257">
        <v>0</v>
      </c>
      <c r="I20" s="259">
        <v>0</v>
      </c>
      <c r="J20" s="258">
        <v>0</v>
      </c>
      <c r="K20" s="257">
        <v>0</v>
      </c>
      <c r="L20" s="258">
        <v>0</v>
      </c>
      <c r="M20" s="257">
        <v>0</v>
      </c>
      <c r="N20" s="258">
        <v>0</v>
      </c>
      <c r="O20" s="259">
        <v>0</v>
      </c>
      <c r="P20" s="258">
        <v>0</v>
      </c>
      <c r="Q20" s="22"/>
      <c r="R20" s="22"/>
      <c r="S20" s="22"/>
      <c r="T20" s="22"/>
    </row>
    <row r="21" spans="1:28" ht="15">
      <c r="A21" s="230"/>
      <c r="B21" s="230"/>
      <c r="C21" s="238"/>
      <c r="D21" s="239"/>
      <c r="E21" s="238"/>
      <c r="F21" s="240"/>
      <c r="G21" s="240"/>
      <c r="H21" s="238"/>
      <c r="I21" s="240"/>
      <c r="J21" s="239"/>
      <c r="K21" s="238"/>
      <c r="L21" s="239"/>
      <c r="M21" s="238"/>
      <c r="N21" s="239"/>
      <c r="O21" s="238"/>
      <c r="P21" s="260">
        <f>D21-L21</f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30"/>
      <c r="B22" s="230" t="s">
        <v>22</v>
      </c>
      <c r="C22" s="238"/>
      <c r="D22" s="261"/>
      <c r="E22" s="240"/>
      <c r="F22" s="240"/>
      <c r="G22" s="240"/>
      <c r="H22" s="238"/>
      <c r="I22" s="240"/>
      <c r="J22" s="239"/>
      <c r="K22" s="238"/>
      <c r="L22" s="239"/>
      <c r="M22" s="238"/>
      <c r="N22" s="239"/>
      <c r="O22" s="238"/>
      <c r="P22" s="260">
        <f>D22-L22</f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>
      <c r="A23" s="230"/>
      <c r="B23" s="230" t="s">
        <v>23</v>
      </c>
      <c r="C23" s="238">
        <v>0</v>
      </c>
      <c r="D23" s="262">
        <v>0</v>
      </c>
      <c r="E23" s="240"/>
      <c r="F23" s="230"/>
      <c r="G23" s="230"/>
      <c r="H23" s="263"/>
      <c r="I23" s="240">
        <v>0</v>
      </c>
      <c r="J23" s="263"/>
      <c r="K23" s="264">
        <f>H24+E23</f>
        <v>0</v>
      </c>
      <c r="L23" s="263">
        <v>0</v>
      </c>
      <c r="M23" s="265" t="str">
        <f>IF((C23-K23)&lt;0,(C23-K23),"0")</f>
        <v>0</v>
      </c>
      <c r="N23" s="239">
        <f>IF((C23-K23)&lt;0," ",(C23-K23))</f>
        <v>0</v>
      </c>
      <c r="O23" s="263"/>
      <c r="P23" s="260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">
      <c r="A24" s="266">
        <v>9</v>
      </c>
      <c r="B24" s="230" t="s">
        <v>159</v>
      </c>
      <c r="C24" s="267"/>
      <c r="D24" s="262"/>
      <c r="E24" s="240"/>
      <c r="F24" s="230"/>
      <c r="G24" s="268"/>
      <c r="H24" s="269">
        <f>C23-E23</f>
        <v>0</v>
      </c>
      <c r="I24" s="240"/>
      <c r="J24" s="270">
        <f>H24+I23</f>
        <v>0</v>
      </c>
      <c r="K24" s="264"/>
      <c r="L24" s="271">
        <v>0</v>
      </c>
      <c r="M24" s="265"/>
      <c r="N24" s="239"/>
      <c r="O24" s="272"/>
      <c r="P24" s="260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">
      <c r="A25" s="230">
        <v>10</v>
      </c>
      <c r="B25" s="230" t="s">
        <v>24</v>
      </c>
      <c r="C25" s="273">
        <v>157519.34</v>
      </c>
      <c r="D25" s="274">
        <v>12911.42</v>
      </c>
      <c r="E25" s="275"/>
      <c r="F25" s="276">
        <v>300</v>
      </c>
      <c r="G25" s="276">
        <v>300</v>
      </c>
      <c r="H25" s="273">
        <v>157519.34</v>
      </c>
      <c r="I25" s="276">
        <v>12911.42</v>
      </c>
      <c r="J25" s="277">
        <f aca="true" t="shared" si="0" ref="J25:J32">H25+I25</f>
        <v>170430.76</v>
      </c>
      <c r="K25" s="278">
        <f>E25+H25</f>
        <v>157519.34</v>
      </c>
      <c r="L25" s="279">
        <f>(F25+I25)</f>
        <v>13211.42</v>
      </c>
      <c r="M25" s="280" t="str">
        <f>IF((C25-K25)&lt;0,(C25-K25),"0")</f>
        <v>0</v>
      </c>
      <c r="N25" s="281">
        <f>IF((C25-K25)&lt;0," ",(C25-K25))</f>
        <v>0</v>
      </c>
      <c r="O25" s="282">
        <v>300</v>
      </c>
      <c r="P25" s="28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58" customFormat="1" ht="15">
      <c r="A26" s="230">
        <v>20</v>
      </c>
      <c r="B26" s="284" t="s">
        <v>130</v>
      </c>
      <c r="C26" s="273"/>
      <c r="D26" s="274">
        <v>5000</v>
      </c>
      <c r="E26" s="275"/>
      <c r="F26" s="275"/>
      <c r="G26" s="275">
        <f aca="true" t="shared" si="1" ref="G26:G31">SUM(E26:F26)</f>
        <v>0</v>
      </c>
      <c r="H26" s="285"/>
      <c r="I26" s="276">
        <v>0</v>
      </c>
      <c r="J26" s="277">
        <f t="shared" si="0"/>
        <v>0</v>
      </c>
      <c r="K26" s="278">
        <f aca="true" t="shared" si="2" ref="K26:K34">E26+H26</f>
        <v>0</v>
      </c>
      <c r="L26" s="279">
        <f>(F26+I26)</f>
        <v>0</v>
      </c>
      <c r="M26" s="280" t="str">
        <f aca="true" t="shared" si="3" ref="M26:M31">IF((C26-K26)&lt;0,(C26-K26),"0")</f>
        <v>0</v>
      </c>
      <c r="N26" s="286">
        <f>IF((C26-K26)&lt;0," ",(C26-K26))</f>
        <v>0</v>
      </c>
      <c r="O26" s="287"/>
      <c r="P26" s="283">
        <f>D26-L26</f>
        <v>5000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28" ht="15">
      <c r="A27" s="230">
        <v>30</v>
      </c>
      <c r="B27" s="230" t="s">
        <v>128</v>
      </c>
      <c r="C27" s="278"/>
      <c r="D27" s="288">
        <v>6000</v>
      </c>
      <c r="E27" s="275"/>
      <c r="F27" s="275">
        <v>710.81</v>
      </c>
      <c r="G27" s="279">
        <f t="shared" si="1"/>
        <v>710.81</v>
      </c>
      <c r="H27" s="287"/>
      <c r="I27" s="289"/>
      <c r="J27" s="277">
        <f t="shared" si="0"/>
        <v>0</v>
      </c>
      <c r="K27" s="278">
        <f t="shared" si="2"/>
        <v>0</v>
      </c>
      <c r="L27" s="279">
        <f aca="true" t="shared" si="4" ref="L27:L34">(F27+I27)</f>
        <v>710.81</v>
      </c>
      <c r="M27" s="280" t="str">
        <f t="shared" si="3"/>
        <v>0</v>
      </c>
      <c r="N27" s="286">
        <f aca="true" t="shared" si="5" ref="N27:N59">IF((C27-K27)&lt;0," ",(C27-K27))</f>
        <v>0</v>
      </c>
      <c r="O27" s="287"/>
      <c r="P27" s="283">
        <f>D27-L27</f>
        <v>5289.1900000000005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">
      <c r="A28" s="230">
        <v>50</v>
      </c>
      <c r="B28" s="230" t="s">
        <v>129</v>
      </c>
      <c r="C28" s="287"/>
      <c r="D28" s="274">
        <v>14225</v>
      </c>
      <c r="E28" s="275"/>
      <c r="F28" s="275">
        <v>17586.37</v>
      </c>
      <c r="G28" s="275">
        <f t="shared" si="1"/>
        <v>17586.37</v>
      </c>
      <c r="H28" s="282"/>
      <c r="I28" s="290"/>
      <c r="J28" s="277">
        <f t="shared" si="0"/>
        <v>0</v>
      </c>
      <c r="K28" s="278">
        <f t="shared" si="2"/>
        <v>0</v>
      </c>
      <c r="L28" s="279">
        <f t="shared" si="4"/>
        <v>17586.37</v>
      </c>
      <c r="M28" s="280" t="str">
        <f t="shared" si="3"/>
        <v>0</v>
      </c>
      <c r="N28" s="286">
        <f t="shared" si="5"/>
        <v>0</v>
      </c>
      <c r="O28" s="283">
        <f>SUM(L28-D28)</f>
        <v>3361.369999999999</v>
      </c>
      <c r="P28" s="28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">
      <c r="A29" s="230">
        <v>55</v>
      </c>
      <c r="B29" s="230" t="s">
        <v>113</v>
      </c>
      <c r="C29" s="291">
        <v>25036</v>
      </c>
      <c r="D29" s="274">
        <v>32000</v>
      </c>
      <c r="E29" s="275">
        <v>25036</v>
      </c>
      <c r="F29" s="275">
        <v>17371.77</v>
      </c>
      <c r="G29" s="275">
        <f t="shared" si="1"/>
        <v>42407.770000000004</v>
      </c>
      <c r="H29" s="287"/>
      <c r="I29" s="292"/>
      <c r="J29" s="277">
        <f t="shared" si="0"/>
        <v>0</v>
      </c>
      <c r="K29" s="278">
        <f t="shared" si="2"/>
        <v>25036</v>
      </c>
      <c r="L29" s="279">
        <f t="shared" si="4"/>
        <v>17371.77</v>
      </c>
      <c r="M29" s="280" t="str">
        <f t="shared" si="3"/>
        <v>0</v>
      </c>
      <c r="N29" s="286">
        <f t="shared" si="5"/>
        <v>0</v>
      </c>
      <c r="O29" s="293"/>
      <c r="P29" s="283">
        <f aca="true" t="shared" si="6" ref="P29:P34">D29-L29</f>
        <v>14628.23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">
      <c r="A30" s="230">
        <v>56</v>
      </c>
      <c r="B30" s="230" t="s">
        <v>131</v>
      </c>
      <c r="C30" s="285">
        <v>12500</v>
      </c>
      <c r="D30" s="274">
        <v>25000</v>
      </c>
      <c r="E30" s="275">
        <v>12500</v>
      </c>
      <c r="F30" s="275">
        <v>25000</v>
      </c>
      <c r="G30" s="275">
        <f t="shared" si="1"/>
        <v>37500</v>
      </c>
      <c r="H30" s="287"/>
      <c r="I30" s="292"/>
      <c r="J30" s="277">
        <f t="shared" si="0"/>
        <v>0</v>
      </c>
      <c r="K30" s="278">
        <f t="shared" si="2"/>
        <v>12500</v>
      </c>
      <c r="L30" s="279">
        <f t="shared" si="4"/>
        <v>25000</v>
      </c>
      <c r="M30" s="280" t="str">
        <f t="shared" si="3"/>
        <v>0</v>
      </c>
      <c r="N30" s="286">
        <f t="shared" si="5"/>
        <v>0</v>
      </c>
      <c r="O30" s="294"/>
      <c r="P30" s="283">
        <f t="shared" si="6"/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" customHeight="1">
      <c r="A31" s="230">
        <v>60</v>
      </c>
      <c r="B31" s="230" t="s">
        <v>25</v>
      </c>
      <c r="C31" s="287"/>
      <c r="D31" s="274">
        <v>5000</v>
      </c>
      <c r="E31" s="275"/>
      <c r="F31" s="275">
        <v>701.67</v>
      </c>
      <c r="G31" s="275">
        <f t="shared" si="1"/>
        <v>701.67</v>
      </c>
      <c r="H31" s="287"/>
      <c r="I31" s="292"/>
      <c r="J31" s="277">
        <f t="shared" si="0"/>
        <v>0</v>
      </c>
      <c r="K31" s="278">
        <f t="shared" si="2"/>
        <v>0</v>
      </c>
      <c r="L31" s="279">
        <f t="shared" si="4"/>
        <v>701.67</v>
      </c>
      <c r="M31" s="280" t="str">
        <f t="shared" si="3"/>
        <v>0</v>
      </c>
      <c r="N31" s="286">
        <f t="shared" si="5"/>
        <v>0</v>
      </c>
      <c r="O31" s="287"/>
      <c r="P31" s="283">
        <f t="shared" si="6"/>
        <v>4298.33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">
      <c r="A32" s="230">
        <v>65</v>
      </c>
      <c r="B32" s="230" t="s">
        <v>122</v>
      </c>
      <c r="C32" s="287"/>
      <c r="D32" s="295">
        <v>10000</v>
      </c>
      <c r="E32" s="275"/>
      <c r="F32" s="275"/>
      <c r="G32" s="275"/>
      <c r="H32" s="287"/>
      <c r="I32" s="276"/>
      <c r="J32" s="277">
        <f t="shared" si="0"/>
        <v>0</v>
      </c>
      <c r="K32" s="278">
        <f t="shared" si="2"/>
        <v>0</v>
      </c>
      <c r="L32" s="279">
        <f t="shared" si="4"/>
        <v>0</v>
      </c>
      <c r="M32" s="287"/>
      <c r="N32" s="286">
        <f t="shared" si="5"/>
        <v>0</v>
      </c>
      <c r="O32" s="296"/>
      <c r="P32" s="283">
        <f t="shared" si="6"/>
        <v>10000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">
      <c r="A33" s="266">
        <v>66</v>
      </c>
      <c r="B33" s="266" t="s">
        <v>153</v>
      </c>
      <c r="C33" s="287"/>
      <c r="D33" s="286">
        <v>304048</v>
      </c>
      <c r="E33" s="287"/>
      <c r="F33" s="290"/>
      <c r="G33" s="290"/>
      <c r="H33" s="287"/>
      <c r="I33" s="292">
        <v>304048</v>
      </c>
      <c r="J33" s="292">
        <v>304048</v>
      </c>
      <c r="K33" s="278">
        <f t="shared" si="2"/>
        <v>0</v>
      </c>
      <c r="L33" s="279">
        <f t="shared" si="4"/>
        <v>304048</v>
      </c>
      <c r="M33" s="287"/>
      <c r="N33" s="286">
        <f t="shared" si="5"/>
        <v>0</v>
      </c>
      <c r="O33" s="290"/>
      <c r="P33" s="286">
        <f t="shared" si="6"/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">
      <c r="A34" s="266">
        <v>67</v>
      </c>
      <c r="B34" s="266" t="s">
        <v>154</v>
      </c>
      <c r="C34" s="287"/>
      <c r="D34" s="286">
        <v>101289</v>
      </c>
      <c r="E34" s="287"/>
      <c r="F34" s="290"/>
      <c r="G34" s="290"/>
      <c r="H34" s="287"/>
      <c r="I34" s="286">
        <v>101289</v>
      </c>
      <c r="J34" s="286">
        <v>101289</v>
      </c>
      <c r="K34" s="278">
        <f t="shared" si="2"/>
        <v>0</v>
      </c>
      <c r="L34" s="279">
        <f t="shared" si="4"/>
        <v>101289</v>
      </c>
      <c r="M34" s="287"/>
      <c r="N34" s="286">
        <f t="shared" si="5"/>
        <v>0</v>
      </c>
      <c r="O34" s="290"/>
      <c r="P34" s="286">
        <f t="shared" si="6"/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6" s="136" customFormat="1" ht="15.75">
      <c r="A35" s="297"/>
      <c r="B35" s="298" t="s">
        <v>155</v>
      </c>
      <c r="C35" s="299">
        <f>SUM(C25:C34)</f>
        <v>195055.34</v>
      </c>
      <c r="D35" s="300">
        <f>SUM(D25:D34)</f>
        <v>515473.42</v>
      </c>
      <c r="E35" s="301">
        <f>SUM(E29:E34)</f>
        <v>37536</v>
      </c>
      <c r="F35" s="302">
        <f>SUM(F25:F34)</f>
        <v>61670.619999999995</v>
      </c>
      <c r="G35" s="303">
        <f>SUM(G25:G34)</f>
        <v>99206.62000000001</v>
      </c>
      <c r="H35" s="304">
        <f>SUM(H24:H34)</f>
        <v>157519.34</v>
      </c>
      <c r="I35" s="305">
        <f>SUM(I24:I34)</f>
        <v>418248.42</v>
      </c>
      <c r="J35" s="306">
        <f>SUM(J24:J34)</f>
        <v>575767.76</v>
      </c>
      <c r="K35" s="301">
        <f>SUM(K25:K34)</f>
        <v>195055.34</v>
      </c>
      <c r="L35" s="307">
        <f>SUM(L25:L34)</f>
        <v>479919.04</v>
      </c>
      <c r="M35" s="308"/>
      <c r="N35" s="309"/>
      <c r="O35" s="310">
        <f>SUM(O25:O34)</f>
        <v>3661.369999999999</v>
      </c>
      <c r="P35" s="311">
        <f>SUM(P25:P34)</f>
        <v>39215.75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8" ht="15">
      <c r="A36" s="266"/>
      <c r="B36" s="266"/>
      <c r="C36" s="287"/>
      <c r="D36" s="286"/>
      <c r="E36" s="287"/>
      <c r="F36" s="290"/>
      <c r="G36" s="290"/>
      <c r="H36" s="287"/>
      <c r="I36" s="290"/>
      <c r="J36" s="277"/>
      <c r="K36" s="287"/>
      <c r="L36" s="281"/>
      <c r="M36" s="287"/>
      <c r="N36" s="286"/>
      <c r="O36" s="290"/>
      <c r="P36" s="28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">
      <c r="A37" s="266"/>
      <c r="B37" s="230" t="s">
        <v>156</v>
      </c>
      <c r="C37" s="287"/>
      <c r="D37" s="286"/>
      <c r="E37" s="287"/>
      <c r="F37" s="290"/>
      <c r="G37" s="290"/>
      <c r="H37" s="287"/>
      <c r="I37" s="290"/>
      <c r="J37" s="277"/>
      <c r="K37" s="287"/>
      <c r="L37" s="281"/>
      <c r="M37" s="287"/>
      <c r="N37" s="286"/>
      <c r="O37" s="290"/>
      <c r="P37" s="28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">
      <c r="A38" s="266">
        <v>70</v>
      </c>
      <c r="B38" s="266" t="s">
        <v>157</v>
      </c>
      <c r="C38" s="287"/>
      <c r="D38" s="286">
        <v>280000</v>
      </c>
      <c r="E38" s="287"/>
      <c r="F38" s="290"/>
      <c r="G38" s="290"/>
      <c r="H38" s="287"/>
      <c r="I38" s="290"/>
      <c r="J38" s="277"/>
      <c r="K38" s="287"/>
      <c r="L38" s="281"/>
      <c r="M38" s="287"/>
      <c r="N38" s="286"/>
      <c r="O38" s="290"/>
      <c r="P38" s="286">
        <v>280000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">
      <c r="A39" s="230">
        <v>75</v>
      </c>
      <c r="B39" s="230" t="s">
        <v>132</v>
      </c>
      <c r="C39" s="287"/>
      <c r="D39" s="286">
        <v>1700000</v>
      </c>
      <c r="E39" s="287"/>
      <c r="F39" s="290"/>
      <c r="G39" s="290"/>
      <c r="H39" s="287"/>
      <c r="I39" s="290"/>
      <c r="J39" s="277"/>
      <c r="K39" s="287"/>
      <c r="L39" s="281"/>
      <c r="M39" s="287"/>
      <c r="N39" s="286">
        <f t="shared" si="5"/>
        <v>0</v>
      </c>
      <c r="O39" s="290"/>
      <c r="P39" s="286">
        <v>1700000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">
      <c r="A40" s="230"/>
      <c r="B40" s="230" t="s">
        <v>27</v>
      </c>
      <c r="C40" s="278"/>
      <c r="D40" s="293"/>
      <c r="E40" s="278"/>
      <c r="F40" s="275"/>
      <c r="G40" s="275"/>
      <c r="H40" s="287">
        <v>0</v>
      </c>
      <c r="I40" s="275"/>
      <c r="J40" s="277"/>
      <c r="K40" s="287" t="s">
        <v>20</v>
      </c>
      <c r="L40" s="279"/>
      <c r="M40" s="287">
        <v>0</v>
      </c>
      <c r="N40" s="286">
        <v>0</v>
      </c>
      <c r="O40" s="290"/>
      <c r="P40" s="29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">
      <c r="A41" s="230">
        <v>77</v>
      </c>
      <c r="B41" s="230" t="s">
        <v>158</v>
      </c>
      <c r="C41" s="278"/>
      <c r="D41" s="293">
        <v>0</v>
      </c>
      <c r="E41" s="278"/>
      <c r="F41" s="275"/>
      <c r="G41" s="275"/>
      <c r="H41" s="287"/>
      <c r="I41" s="275"/>
      <c r="J41" s="277"/>
      <c r="K41" s="287"/>
      <c r="L41" s="279"/>
      <c r="M41" s="287"/>
      <c r="N41" s="286"/>
      <c r="O41" s="290"/>
      <c r="P41" s="293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>
      <c r="A42" s="230">
        <v>78</v>
      </c>
      <c r="B42" s="230" t="s">
        <v>133</v>
      </c>
      <c r="C42" s="312"/>
      <c r="D42" s="279">
        <v>750000</v>
      </c>
      <c r="E42" s="287"/>
      <c r="F42" s="275"/>
      <c r="G42" s="275"/>
      <c r="H42" s="287"/>
      <c r="I42" s="275"/>
      <c r="J42" s="277"/>
      <c r="K42" s="287"/>
      <c r="L42" s="279"/>
      <c r="M42" s="287"/>
      <c r="N42" s="286">
        <f t="shared" si="5"/>
        <v>0</v>
      </c>
      <c r="O42" s="290"/>
      <c r="P42" s="279">
        <v>750000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6" s="151" customFormat="1" ht="15.75">
      <c r="A43" s="252"/>
      <c r="B43" s="252" t="s">
        <v>28</v>
      </c>
      <c r="C43" s="313">
        <f>SUM(C40+C57+C43)</f>
        <v>0</v>
      </c>
      <c r="D43" s="314">
        <f>SUM(D38:D42)</f>
        <v>2730000</v>
      </c>
      <c r="E43" s="315">
        <f>E40</f>
        <v>0</v>
      </c>
      <c r="F43" s="316">
        <f>SUM(F40)</f>
        <v>0</v>
      </c>
      <c r="G43" s="316">
        <f>SUM(G40)</f>
        <v>0</v>
      </c>
      <c r="H43" s="317">
        <v>0</v>
      </c>
      <c r="I43" s="318">
        <f>SUM(I40)</f>
        <v>0</v>
      </c>
      <c r="J43" s="277">
        <f>H43+I43</f>
        <v>0</v>
      </c>
      <c r="K43" s="317" t="s">
        <v>20</v>
      </c>
      <c r="L43" s="319">
        <f>SUM(L40)</f>
        <v>0</v>
      </c>
      <c r="M43" s="317">
        <v>0</v>
      </c>
      <c r="N43" s="286">
        <v>0</v>
      </c>
      <c r="O43" s="320"/>
      <c r="P43" s="314">
        <f>SUM(P38:P42)</f>
        <v>2730000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8" ht="15">
      <c r="A44" s="230"/>
      <c r="B44" s="230"/>
      <c r="C44" s="312"/>
      <c r="D44" s="281"/>
      <c r="E44" s="312"/>
      <c r="F44" s="321"/>
      <c r="G44" s="321"/>
      <c r="H44" s="287"/>
      <c r="I44" s="290"/>
      <c r="J44" s="277"/>
      <c r="K44" s="287"/>
      <c r="L44" s="281"/>
      <c r="M44" s="312"/>
      <c r="N44" s="286">
        <f t="shared" si="5"/>
        <v>0</v>
      </c>
      <c r="O44" s="290"/>
      <c r="P44" s="28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">
      <c r="A45" s="230"/>
      <c r="B45" s="230" t="s">
        <v>29</v>
      </c>
      <c r="C45" s="287"/>
      <c r="D45" s="281"/>
      <c r="E45" s="287"/>
      <c r="F45" s="290"/>
      <c r="G45" s="290"/>
      <c r="H45" s="287"/>
      <c r="I45" s="290"/>
      <c r="J45" s="277"/>
      <c r="K45" s="287"/>
      <c r="L45" s="281"/>
      <c r="M45" s="287"/>
      <c r="N45" s="286">
        <f t="shared" si="5"/>
        <v>0</v>
      </c>
      <c r="O45" s="290"/>
      <c r="P45" s="28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">
      <c r="A46" s="230"/>
      <c r="B46" s="230"/>
      <c r="C46" s="287"/>
      <c r="D46" s="281"/>
      <c r="E46" s="287"/>
      <c r="F46" s="290"/>
      <c r="G46" s="290"/>
      <c r="H46" s="287"/>
      <c r="I46" s="290"/>
      <c r="J46" s="277"/>
      <c r="K46" s="287"/>
      <c r="L46" s="281"/>
      <c r="M46" s="287"/>
      <c r="N46" s="286">
        <f t="shared" si="5"/>
        <v>0</v>
      </c>
      <c r="O46" s="290"/>
      <c r="P46" s="28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">
      <c r="A47" s="230">
        <v>79</v>
      </c>
      <c r="B47" s="230" t="s">
        <v>123</v>
      </c>
      <c r="C47" s="287"/>
      <c r="D47" s="279">
        <v>0</v>
      </c>
      <c r="E47" s="287"/>
      <c r="F47" s="290"/>
      <c r="G47" s="290"/>
      <c r="H47" s="287"/>
      <c r="I47" s="290"/>
      <c r="J47" s="277"/>
      <c r="K47" s="287"/>
      <c r="L47" s="281"/>
      <c r="M47" s="287"/>
      <c r="N47" s="286">
        <f t="shared" si="5"/>
        <v>0</v>
      </c>
      <c r="O47" s="290"/>
      <c r="P47" s="286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">
      <c r="A48" s="230">
        <v>81</v>
      </c>
      <c r="B48" s="230" t="s">
        <v>134</v>
      </c>
      <c r="C48" s="287"/>
      <c r="D48" s="279">
        <v>0</v>
      </c>
      <c r="E48" s="287"/>
      <c r="F48" s="290"/>
      <c r="G48" s="290"/>
      <c r="H48" s="287"/>
      <c r="I48" s="290"/>
      <c r="J48" s="277"/>
      <c r="K48" s="287"/>
      <c r="L48" s="281"/>
      <c r="M48" s="287"/>
      <c r="N48" s="286">
        <f t="shared" si="5"/>
        <v>0</v>
      </c>
      <c r="O48" s="290"/>
      <c r="P48" s="28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">
      <c r="A49" s="230">
        <v>85</v>
      </c>
      <c r="B49" s="230" t="s">
        <v>135</v>
      </c>
      <c r="C49" s="287"/>
      <c r="D49" s="279">
        <v>0</v>
      </c>
      <c r="E49" s="287"/>
      <c r="F49" s="290"/>
      <c r="G49" s="290"/>
      <c r="H49" s="287"/>
      <c r="I49" s="290"/>
      <c r="J49" s="277"/>
      <c r="K49" s="287"/>
      <c r="L49" s="281"/>
      <c r="M49" s="287"/>
      <c r="N49" s="286">
        <f t="shared" si="5"/>
        <v>0</v>
      </c>
      <c r="O49" s="290"/>
      <c r="P49" s="286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">
      <c r="A50" s="266">
        <v>86</v>
      </c>
      <c r="B50" s="266" t="s">
        <v>163</v>
      </c>
      <c r="C50" s="287"/>
      <c r="D50" s="279">
        <v>24227.12</v>
      </c>
      <c r="E50" s="287"/>
      <c r="F50" s="290"/>
      <c r="G50" s="290"/>
      <c r="H50" s="287"/>
      <c r="I50" s="290"/>
      <c r="J50" s="277"/>
      <c r="K50" s="287"/>
      <c r="L50" s="281"/>
      <c r="M50" s="287"/>
      <c r="N50" s="286"/>
      <c r="O50" s="290"/>
      <c r="P50" s="279">
        <v>24227.12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6" s="151" customFormat="1" ht="15.75">
      <c r="A51" s="252"/>
      <c r="B51" s="252" t="s">
        <v>30</v>
      </c>
      <c r="C51" s="322"/>
      <c r="D51" s="323">
        <v>24227.12</v>
      </c>
      <c r="E51" s="317"/>
      <c r="F51" s="320"/>
      <c r="G51" s="320"/>
      <c r="H51" s="317"/>
      <c r="I51" s="320"/>
      <c r="J51" s="277"/>
      <c r="K51" s="317"/>
      <c r="L51" s="324"/>
      <c r="M51" s="317"/>
      <c r="N51" s="286">
        <f t="shared" si="5"/>
        <v>0</v>
      </c>
      <c r="O51" s="320"/>
      <c r="P51" s="323">
        <v>24227.12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8" ht="15">
      <c r="A52" s="230"/>
      <c r="B52" s="230"/>
      <c r="C52" s="287"/>
      <c r="D52" s="281"/>
      <c r="E52" s="287"/>
      <c r="F52" s="290"/>
      <c r="G52" s="290"/>
      <c r="H52" s="287"/>
      <c r="I52" s="290"/>
      <c r="J52" s="277"/>
      <c r="K52" s="287"/>
      <c r="L52" s="281"/>
      <c r="M52" s="287"/>
      <c r="N52" s="286">
        <f t="shared" si="5"/>
        <v>0</v>
      </c>
      <c r="O52" s="290"/>
      <c r="P52" s="28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">
      <c r="A53" s="230"/>
      <c r="B53" s="230" t="s">
        <v>31</v>
      </c>
      <c r="C53" s="287"/>
      <c r="D53" s="281"/>
      <c r="E53" s="287"/>
      <c r="F53" s="290"/>
      <c r="G53" s="290"/>
      <c r="H53" s="287"/>
      <c r="I53" s="290"/>
      <c r="J53" s="277"/>
      <c r="K53" s="287"/>
      <c r="L53" s="281">
        <v>0</v>
      </c>
      <c r="M53" s="287">
        <v>0</v>
      </c>
      <c r="N53" s="286">
        <f t="shared" si="5"/>
        <v>0</v>
      </c>
      <c r="O53" s="290"/>
      <c r="P53" s="281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">
      <c r="A54" s="230">
        <v>80</v>
      </c>
      <c r="B54" s="230" t="s">
        <v>32</v>
      </c>
      <c r="C54" s="287">
        <v>0</v>
      </c>
      <c r="D54" s="277">
        <v>25500</v>
      </c>
      <c r="E54" s="287">
        <v>0</v>
      </c>
      <c r="F54" s="275">
        <v>8883.48</v>
      </c>
      <c r="G54" s="275">
        <f>SUM(E54:F54)</f>
        <v>8883.48</v>
      </c>
      <c r="H54" s="287">
        <v>0</v>
      </c>
      <c r="I54" s="275"/>
      <c r="J54" s="277">
        <v>0</v>
      </c>
      <c r="K54" s="287">
        <f>(E54+H54)</f>
        <v>0</v>
      </c>
      <c r="L54" s="279">
        <f>(F54+I54)</f>
        <v>8883.48</v>
      </c>
      <c r="M54" s="325" t="str">
        <f>IF((C54-K54)&lt;0,(C54-K54),"0")</f>
        <v>0</v>
      </c>
      <c r="N54" s="286">
        <f t="shared" si="5"/>
        <v>0</v>
      </c>
      <c r="O54" s="290" t="str">
        <f>IF((D54-L54)&lt;0,(D54-L54),"0")</f>
        <v>0</v>
      </c>
      <c r="P54" s="279">
        <f>IF((D54-L54)&lt;0,"0",(D54-L54))</f>
        <v>16616.52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">
      <c r="A55" s="230">
        <v>90</v>
      </c>
      <c r="B55" s="230" t="s">
        <v>33</v>
      </c>
      <c r="C55" s="285">
        <v>117.3</v>
      </c>
      <c r="D55" s="277">
        <v>9000</v>
      </c>
      <c r="E55" s="287">
        <v>0</v>
      </c>
      <c r="F55" s="275">
        <v>7117.98</v>
      </c>
      <c r="G55" s="275">
        <f>SUM(E55:F55)</f>
        <v>7117.98</v>
      </c>
      <c r="H55" s="275"/>
      <c r="I55" s="326"/>
      <c r="J55" s="275"/>
      <c r="K55" s="285"/>
      <c r="L55" s="279">
        <f>(F55+I55)</f>
        <v>7117.98</v>
      </c>
      <c r="M55" s="287">
        <v>0</v>
      </c>
      <c r="N55" s="286">
        <f t="shared" si="5"/>
        <v>117.3</v>
      </c>
      <c r="O55" s="326"/>
      <c r="P55" s="279">
        <f>IF((D55-L55)&lt;0,"0",(D55-L55))</f>
        <v>1882.0200000000004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">
      <c r="A56" s="230"/>
      <c r="B56" s="230"/>
      <c r="C56" s="327"/>
      <c r="D56" s="277"/>
      <c r="E56" s="287"/>
      <c r="F56" s="293"/>
      <c r="G56" s="275"/>
      <c r="H56" s="287"/>
      <c r="I56" s="275"/>
      <c r="J56" s="277"/>
      <c r="K56" s="285"/>
      <c r="L56" s="281"/>
      <c r="M56" s="287"/>
      <c r="N56" s="286">
        <f t="shared" si="5"/>
        <v>0</v>
      </c>
      <c r="O56" s="292">
        <f>D56-L56</f>
        <v>0</v>
      </c>
      <c r="P56" s="286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6" s="136" customFormat="1" ht="15.75">
      <c r="A57" s="298"/>
      <c r="B57" s="252" t="s">
        <v>34</v>
      </c>
      <c r="C57" s="299">
        <f>SUM(C54:C55)</f>
        <v>117.3</v>
      </c>
      <c r="D57" s="328">
        <f>SUM(D54:D55)</f>
        <v>34500</v>
      </c>
      <c r="E57" s="322">
        <v>0</v>
      </c>
      <c r="F57" s="329">
        <f>F54+F55</f>
        <v>16001.46</v>
      </c>
      <c r="G57" s="329">
        <f>SUM(G54:G55)</f>
        <v>16001.46</v>
      </c>
      <c r="H57" s="330"/>
      <c r="I57" s="344"/>
      <c r="J57" s="328">
        <f>H57+I57</f>
        <v>0</v>
      </c>
      <c r="K57" s="299"/>
      <c r="L57" s="328">
        <f>SUM(L54:L56)</f>
        <v>16001.46</v>
      </c>
      <c r="M57" s="308">
        <v>0</v>
      </c>
      <c r="N57" s="309">
        <f t="shared" si="5"/>
        <v>117.3</v>
      </c>
      <c r="O57" s="331"/>
      <c r="P57" s="300">
        <f>SUM(P54:P56)</f>
        <v>18498.54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8" ht="15.75" thickBot="1">
      <c r="A58" s="230"/>
      <c r="B58" s="230"/>
      <c r="C58" s="332"/>
      <c r="D58" s="333"/>
      <c r="E58" s="287"/>
      <c r="F58" s="290"/>
      <c r="G58" s="290"/>
      <c r="H58" s="285"/>
      <c r="I58" s="321"/>
      <c r="J58" s="334"/>
      <c r="K58" s="287"/>
      <c r="L58" s="335"/>
      <c r="M58" s="332"/>
      <c r="N58" s="286">
        <f t="shared" si="5"/>
        <v>0</v>
      </c>
      <c r="O58" s="290"/>
      <c r="P58" s="33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2" customFormat="1" ht="24" customHeight="1" thickBot="1">
      <c r="A59" s="48"/>
      <c r="B59" s="48" t="s">
        <v>35</v>
      </c>
      <c r="C59" s="192">
        <f>SUM(C35+C57)</f>
        <v>195172.63999999998</v>
      </c>
      <c r="D59" s="193">
        <f>SUM(D35+D43+D51+D57)</f>
        <v>3304200.54</v>
      </c>
      <c r="E59" s="194">
        <f aca="true" t="shared" si="7" ref="E59:J59">SUM(E35+E57)</f>
        <v>37536</v>
      </c>
      <c r="F59" s="194">
        <f t="shared" si="7"/>
        <v>77672.07999999999</v>
      </c>
      <c r="G59" s="194">
        <f t="shared" si="7"/>
        <v>115208.08000000002</v>
      </c>
      <c r="H59" s="192">
        <f t="shared" si="7"/>
        <v>157519.34</v>
      </c>
      <c r="I59" s="195">
        <f>SUM(I35+I57)</f>
        <v>418248.42</v>
      </c>
      <c r="J59" s="193">
        <f t="shared" si="7"/>
        <v>575767.76</v>
      </c>
      <c r="K59" s="192">
        <f>SUM(K35)</f>
        <v>195055.34</v>
      </c>
      <c r="L59" s="196">
        <f>SUM(L35+L43+L51+L57)</f>
        <v>495920.5</v>
      </c>
      <c r="M59" s="196"/>
      <c r="N59" s="337">
        <f t="shared" si="5"/>
        <v>117.29999999998836</v>
      </c>
      <c r="O59" s="338">
        <f>SUM(O35+O57)</f>
        <v>3661.369999999999</v>
      </c>
      <c r="P59" s="197">
        <f>SUM(P35+P43+P51+P57)</f>
        <v>2811941.41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4"/>
      <c r="B60" s="4"/>
      <c r="C60" s="179"/>
      <c r="D60" s="179"/>
      <c r="E60" s="198"/>
      <c r="F60" s="179"/>
      <c r="G60" s="179"/>
      <c r="H60" s="199"/>
      <c r="I60" s="179"/>
      <c r="J60" s="179"/>
      <c r="K60" s="198"/>
      <c r="L60" s="179"/>
      <c r="M60" s="179"/>
      <c r="N60" s="199"/>
      <c r="O60" s="198"/>
      <c r="P60" s="20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75">
      <c r="A61" s="4"/>
      <c r="B61" s="4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20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>
      <c r="A62" s="4"/>
      <c r="B62" s="4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200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75">
      <c r="A63" s="4"/>
      <c r="B63" s="4"/>
      <c r="H63" s="4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>
      <c r="A64" s="4"/>
      <c r="B64" s="4"/>
      <c r="H64" s="4"/>
      <c r="I64" s="4"/>
      <c r="J64" s="4"/>
      <c r="K64" s="4"/>
      <c r="L64" s="4"/>
      <c r="M64" s="4"/>
      <c r="N64" s="4"/>
      <c r="O64" s="4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8:28" ht="12.75">
      <c r="H65" s="4"/>
      <c r="I65" s="4"/>
      <c r="J65" s="4"/>
      <c r="K65" s="4"/>
      <c r="L65" s="4"/>
      <c r="M65" s="4"/>
      <c r="N65" s="4"/>
      <c r="O65" s="4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8:28" ht="12.75">
      <c r="H66" s="4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8:28" ht="12.75">
      <c r="H67" s="4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8:28" ht="12.75">
      <c r="H68" s="4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8:28" ht="12.75">
      <c r="H69" s="4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8:28" ht="12.75">
      <c r="H70" s="4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8:28" ht="12.75">
      <c r="H71" s="4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8:28" ht="12.75">
      <c r="H72" s="4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8:28" ht="12.75">
      <c r="H73" s="4"/>
      <c r="I73" s="4"/>
      <c r="J73" s="4"/>
      <c r="K73" s="4"/>
      <c r="L73" s="4"/>
      <c r="M73" s="4"/>
      <c r="N73" s="4"/>
      <c r="O73" s="4"/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8:28" ht="12.75">
      <c r="H74" s="4"/>
      <c r="I74" s="4"/>
      <c r="J74" s="4"/>
      <c r="K74" s="4"/>
      <c r="L74" s="4"/>
      <c r="M74" s="4"/>
      <c r="N74" s="4"/>
      <c r="O74" s="4"/>
      <c r="P74" s="5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8:28" ht="12.75">
      <c r="H75" s="4"/>
      <c r="I75" s="4"/>
      <c r="J75" s="4"/>
      <c r="K75" s="4"/>
      <c r="L75" s="4"/>
      <c r="M75" s="4"/>
      <c r="N75" s="4"/>
      <c r="O75" s="4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8:28" ht="12.75">
      <c r="H76" s="4"/>
      <c r="I76" s="4"/>
      <c r="J76" s="4"/>
      <c r="K76" s="4"/>
      <c r="L76" s="4"/>
      <c r="M76" s="4"/>
      <c r="N76" s="4"/>
      <c r="O76" s="4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8:28" ht="12.75">
      <c r="H77" s="4"/>
      <c r="I77" s="4"/>
      <c r="J77" s="4"/>
      <c r="K77" s="4"/>
      <c r="L77" s="4"/>
      <c r="M77" s="4"/>
      <c r="N77" s="4"/>
      <c r="O77" s="4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8:28" ht="12.75">
      <c r="H78" s="4"/>
      <c r="I78" s="4"/>
      <c r="J78" s="4"/>
      <c r="K78" s="4"/>
      <c r="L78" s="4"/>
      <c r="M78" s="4"/>
      <c r="N78" s="4"/>
      <c r="O78" s="4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/>
  <printOptions gridLines="1"/>
  <pageMargins left="0.1968503937007874" right="0" top="0.5905511811023623" bottom="0.5905511811023623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zoomScale="80" zoomScaleNormal="80" zoomScalePageLayoutView="0" workbookViewId="0" topLeftCell="D37">
      <selection activeCell="N17" sqref="N17"/>
    </sheetView>
  </sheetViews>
  <sheetFormatPr defaultColWidth="9.140625" defaultRowHeight="12.75"/>
  <cols>
    <col min="1" max="1" width="5.57421875" style="0" customWidth="1"/>
    <col min="3" max="3" width="34.7109375" style="0" customWidth="1"/>
    <col min="4" max="4" width="15.00390625" style="4" customWidth="1"/>
    <col min="5" max="5" width="16.140625" style="4" customWidth="1"/>
    <col min="6" max="6" width="13.7109375" style="101" bestFit="1" customWidth="1"/>
    <col min="7" max="7" width="13.140625" style="101" customWidth="1"/>
    <col min="8" max="8" width="14.421875" style="101" customWidth="1"/>
    <col min="9" max="9" width="13.140625" style="0" customWidth="1"/>
    <col min="10" max="10" width="15.00390625" style="0" customWidth="1"/>
    <col min="11" max="11" width="13.421875" style="0" customWidth="1"/>
    <col min="12" max="12" width="13.7109375" style="0" bestFit="1" customWidth="1"/>
    <col min="13" max="13" width="14.28125" style="3" customWidth="1"/>
    <col min="14" max="14" width="13.7109375" style="0" customWidth="1"/>
    <col min="15" max="15" width="17.00390625" style="0" customWidth="1"/>
    <col min="17" max="17" width="14.421875" style="0" customWidth="1"/>
    <col min="18" max="18" width="13.7109375" style="0" customWidth="1"/>
  </cols>
  <sheetData>
    <row r="1" spans="1:15" ht="6.75" customHeight="1">
      <c r="A1" s="4"/>
      <c r="B1" s="4"/>
      <c r="C1" s="4"/>
      <c r="F1" s="4"/>
      <c r="G1" s="4"/>
      <c r="H1" s="4"/>
      <c r="I1" s="4"/>
      <c r="J1" s="4"/>
      <c r="K1" s="4"/>
      <c r="L1" s="4"/>
      <c r="M1" s="27"/>
      <c r="N1" s="4"/>
      <c r="O1" s="4"/>
    </row>
    <row r="2" spans="1:15" ht="16.5" customHeight="1">
      <c r="A2" s="4"/>
      <c r="B2" s="4"/>
      <c r="C2" s="4"/>
      <c r="D2" s="75" t="s">
        <v>170</v>
      </c>
      <c r="E2" s="75"/>
      <c r="F2" s="75"/>
      <c r="G2" s="75"/>
      <c r="H2" s="4"/>
      <c r="I2" s="179"/>
      <c r="J2" s="4"/>
      <c r="K2" s="4"/>
      <c r="L2" s="4"/>
      <c r="M2" s="27"/>
      <c r="N2" s="4"/>
      <c r="O2" s="4"/>
    </row>
    <row r="3" spans="1:15" ht="12.75">
      <c r="A3" s="4"/>
      <c r="B3" s="4"/>
      <c r="C3" s="4"/>
      <c r="F3" s="4"/>
      <c r="G3" s="4"/>
      <c r="H3" s="4"/>
      <c r="I3" s="4"/>
      <c r="J3" s="4"/>
      <c r="K3" s="4"/>
      <c r="L3" s="4"/>
      <c r="M3" s="27"/>
      <c r="N3" s="4"/>
      <c r="O3" s="4"/>
    </row>
    <row r="4" spans="1:15" ht="15.75">
      <c r="A4" s="4"/>
      <c r="B4" s="4"/>
      <c r="C4" s="4"/>
      <c r="D4" s="26" t="s">
        <v>172</v>
      </c>
      <c r="E4" s="26"/>
      <c r="F4" s="252"/>
      <c r="G4" s="252"/>
      <c r="H4" s="252"/>
      <c r="I4" s="136"/>
      <c r="J4" s="136"/>
      <c r="K4" s="4"/>
      <c r="L4" s="4"/>
      <c r="M4" s="27"/>
      <c r="N4" s="4"/>
      <c r="O4" s="4"/>
    </row>
    <row r="5" spans="1:15" ht="13.5" thickBot="1">
      <c r="A5" s="4"/>
      <c r="B5" s="4"/>
      <c r="C5" s="4"/>
      <c r="F5" s="4"/>
      <c r="G5" s="4"/>
      <c r="H5" s="4"/>
      <c r="I5" s="4"/>
      <c r="J5" s="4"/>
      <c r="K5" s="4"/>
      <c r="L5" s="4"/>
      <c r="M5" s="27"/>
      <c r="N5" s="4"/>
      <c r="O5" s="4"/>
    </row>
    <row r="6" spans="1:16" ht="13.5" thickBot="1">
      <c r="A6" s="4"/>
      <c r="B6" s="4"/>
      <c r="C6" s="4"/>
      <c r="D6" s="43" t="s">
        <v>74</v>
      </c>
      <c r="E6" s="44"/>
      <c r="F6" s="43" t="s">
        <v>75</v>
      </c>
      <c r="G6" s="45"/>
      <c r="H6" s="44"/>
      <c r="I6" s="46" t="s">
        <v>76</v>
      </c>
      <c r="J6" s="39"/>
      <c r="K6" s="39"/>
      <c r="L6" s="39"/>
      <c r="M6" s="47"/>
      <c r="N6" s="43" t="s">
        <v>77</v>
      </c>
      <c r="O6" s="44"/>
      <c r="P6" s="4"/>
    </row>
    <row r="7" spans="1:16" ht="12.75">
      <c r="A7" s="4"/>
      <c r="B7" s="4"/>
      <c r="C7" s="4"/>
      <c r="D7" s="17" t="s">
        <v>78</v>
      </c>
      <c r="E7" s="129" t="s">
        <v>79</v>
      </c>
      <c r="F7" s="17" t="s">
        <v>80</v>
      </c>
      <c r="G7" s="19"/>
      <c r="H7" s="13"/>
      <c r="I7" s="43" t="s">
        <v>125</v>
      </c>
      <c r="J7" s="45"/>
      <c r="K7" s="44"/>
      <c r="L7" s="45" t="s">
        <v>81</v>
      </c>
      <c r="M7" s="113"/>
      <c r="N7" s="17" t="s">
        <v>13</v>
      </c>
      <c r="O7" s="13" t="s">
        <v>13</v>
      </c>
      <c r="P7" s="4"/>
    </row>
    <row r="8" spans="1:16" ht="12.75">
      <c r="A8" s="4"/>
      <c r="B8" s="4"/>
      <c r="C8" s="4"/>
      <c r="D8" s="133" t="s">
        <v>141</v>
      </c>
      <c r="E8" s="169">
        <v>2011</v>
      </c>
      <c r="F8" s="17" t="s">
        <v>5</v>
      </c>
      <c r="G8" s="19" t="s">
        <v>82</v>
      </c>
      <c r="H8" s="13" t="s">
        <v>83</v>
      </c>
      <c r="I8" s="17" t="s">
        <v>84</v>
      </c>
      <c r="J8" s="19" t="s">
        <v>85</v>
      </c>
      <c r="K8" s="13" t="s">
        <v>86</v>
      </c>
      <c r="L8" s="19" t="s">
        <v>11</v>
      </c>
      <c r="M8" s="114"/>
      <c r="N8" s="17" t="s">
        <v>15</v>
      </c>
      <c r="O8" s="13" t="s">
        <v>87</v>
      </c>
      <c r="P8" s="4"/>
    </row>
    <row r="9" spans="1:16" ht="13.5" thickBot="1">
      <c r="A9" s="4" t="s">
        <v>88</v>
      </c>
      <c r="B9" s="4"/>
      <c r="C9" s="4" t="s">
        <v>17</v>
      </c>
      <c r="D9" s="41"/>
      <c r="E9" s="170" t="s">
        <v>168</v>
      </c>
      <c r="F9" s="41"/>
      <c r="G9" s="40"/>
      <c r="H9" s="42"/>
      <c r="I9" s="41"/>
      <c r="J9" s="40"/>
      <c r="K9" s="42"/>
      <c r="L9" s="40" t="s">
        <v>89</v>
      </c>
      <c r="M9" s="115" t="s">
        <v>79</v>
      </c>
      <c r="N9" s="79"/>
      <c r="O9" s="42"/>
      <c r="P9" s="4"/>
    </row>
    <row r="10" spans="1:16" ht="12.75">
      <c r="A10" s="4"/>
      <c r="B10" s="4"/>
      <c r="C10" s="4"/>
      <c r="D10" s="119"/>
      <c r="E10" s="19"/>
      <c r="F10" s="43"/>
      <c r="G10" s="45"/>
      <c r="H10" s="44"/>
      <c r="I10" s="43"/>
      <c r="J10" s="45"/>
      <c r="K10" s="44"/>
      <c r="L10" s="19"/>
      <c r="M10" s="116"/>
      <c r="N10" s="80" t="s">
        <v>144</v>
      </c>
      <c r="O10" s="49" t="s">
        <v>145</v>
      </c>
      <c r="P10" s="4"/>
    </row>
    <row r="11" spans="1:16" ht="12.75">
      <c r="A11" s="4"/>
      <c r="B11" s="4"/>
      <c r="C11" s="4" t="s">
        <v>90</v>
      </c>
      <c r="D11" s="119"/>
      <c r="E11" s="19"/>
      <c r="F11" s="17"/>
      <c r="G11" s="19"/>
      <c r="H11" s="13"/>
      <c r="I11" s="17"/>
      <c r="J11" s="19"/>
      <c r="K11" s="13"/>
      <c r="L11" s="19"/>
      <c r="M11" s="116"/>
      <c r="N11" s="20"/>
      <c r="O11" s="18"/>
      <c r="P11" s="4"/>
    </row>
    <row r="12" spans="1:16" ht="12.75">
      <c r="A12" s="4"/>
      <c r="B12" s="4"/>
      <c r="C12" s="4" t="s">
        <v>91</v>
      </c>
      <c r="D12" s="119"/>
      <c r="E12" s="19"/>
      <c r="F12" s="17"/>
      <c r="G12" s="19"/>
      <c r="H12" s="13"/>
      <c r="I12" s="17"/>
      <c r="J12" s="19"/>
      <c r="K12" s="13"/>
      <c r="L12" s="19"/>
      <c r="M12" s="116"/>
      <c r="N12" s="20"/>
      <c r="O12" s="18"/>
      <c r="P12" s="4"/>
    </row>
    <row r="13" spans="1:16" ht="12.75">
      <c r="A13" s="4">
        <v>30</v>
      </c>
      <c r="B13" s="4">
        <v>1010103</v>
      </c>
      <c r="C13" s="4" t="s">
        <v>92</v>
      </c>
      <c r="D13" s="119"/>
      <c r="E13" s="157">
        <v>1500</v>
      </c>
      <c r="F13" s="84"/>
      <c r="G13" s="84"/>
      <c r="H13" s="112">
        <f>F13+G13</f>
        <v>0</v>
      </c>
      <c r="I13" s="17">
        <f>D13-F13</f>
        <v>0</v>
      </c>
      <c r="J13" s="24">
        <v>1500</v>
      </c>
      <c r="K13" s="24">
        <v>1500</v>
      </c>
      <c r="L13" s="118"/>
      <c r="M13" s="24">
        <v>1500</v>
      </c>
      <c r="N13" s="93">
        <f>D13-L13</f>
        <v>0</v>
      </c>
      <c r="O13" s="18">
        <f>E13-M13</f>
        <v>0</v>
      </c>
      <c r="P13" s="4"/>
    </row>
    <row r="14" spans="1:16" ht="12.75">
      <c r="A14" s="4"/>
      <c r="B14" s="4"/>
      <c r="C14" s="4"/>
      <c r="D14" s="119"/>
      <c r="E14" s="158"/>
      <c r="F14" s="84"/>
      <c r="G14" s="84"/>
      <c r="H14" s="112">
        <f>F14+G14</f>
        <v>0</v>
      </c>
      <c r="I14" s="17"/>
      <c r="J14" s="19"/>
      <c r="K14" s="117"/>
      <c r="L14" s="118"/>
      <c r="M14" s="116"/>
      <c r="N14" s="93">
        <f aca="true" t="shared" si="0" ref="N14:N54">D14-L14</f>
        <v>0</v>
      </c>
      <c r="O14" s="18">
        <f aca="true" t="shared" si="1" ref="O14:O32">E14-M14</f>
        <v>0</v>
      </c>
      <c r="P14" s="4"/>
    </row>
    <row r="15" spans="1:15" s="4" customFormat="1" ht="12.75">
      <c r="A15" s="139"/>
      <c r="B15" s="139"/>
      <c r="C15" s="139" t="s">
        <v>93</v>
      </c>
      <c r="D15" s="140"/>
      <c r="E15" s="159">
        <f>SUM(E13:E14)</f>
        <v>1500</v>
      </c>
      <c r="F15" s="141"/>
      <c r="G15" s="141"/>
      <c r="H15" s="142">
        <f>F15+G15</f>
        <v>0</v>
      </c>
      <c r="I15" s="143">
        <v>0</v>
      </c>
      <c r="J15" s="145">
        <v>1500</v>
      </c>
      <c r="K15" s="145">
        <v>1500</v>
      </c>
      <c r="L15" s="144"/>
      <c r="M15" s="145">
        <v>1500</v>
      </c>
      <c r="N15" s="93">
        <f t="shared" si="0"/>
        <v>0</v>
      </c>
      <c r="O15" s="120">
        <f t="shared" si="1"/>
        <v>0</v>
      </c>
    </row>
    <row r="16" spans="1:16" ht="12.75">
      <c r="A16" s="4"/>
      <c r="B16" s="4"/>
      <c r="C16" s="4"/>
      <c r="D16" s="119"/>
      <c r="E16" s="19"/>
      <c r="F16" s="17"/>
      <c r="G16" s="19"/>
      <c r="H16" s="13"/>
      <c r="I16" s="17"/>
      <c r="J16" s="19"/>
      <c r="K16" s="117"/>
      <c r="L16" s="19"/>
      <c r="M16" s="116"/>
      <c r="N16" s="93">
        <f t="shared" si="0"/>
        <v>0</v>
      </c>
      <c r="O16" s="18">
        <f t="shared" si="1"/>
        <v>0</v>
      </c>
      <c r="P16" s="4"/>
    </row>
    <row r="17" spans="1:16" ht="12.75">
      <c r="A17" s="4"/>
      <c r="B17" s="4"/>
      <c r="C17" s="4" t="s">
        <v>94</v>
      </c>
      <c r="D17" s="119"/>
      <c r="E17" s="19"/>
      <c r="F17" s="17"/>
      <c r="G17" s="19"/>
      <c r="H17" s="13"/>
      <c r="I17" s="17"/>
      <c r="J17" s="19"/>
      <c r="K17" s="117"/>
      <c r="L17" s="19"/>
      <c r="M17" s="116"/>
      <c r="N17" s="93">
        <f t="shared" si="0"/>
        <v>0</v>
      </c>
      <c r="O17" s="18">
        <f t="shared" si="1"/>
        <v>0</v>
      </c>
      <c r="P17" s="4"/>
    </row>
    <row r="18" spans="1:16" ht="12.75">
      <c r="A18" s="4">
        <v>60</v>
      </c>
      <c r="B18" s="4">
        <v>1010201</v>
      </c>
      <c r="C18" s="179" t="s">
        <v>95</v>
      </c>
      <c r="D18" s="183">
        <v>19051.5</v>
      </c>
      <c r="E18" s="178">
        <v>24353.66</v>
      </c>
      <c r="F18" s="37">
        <v>16172.28</v>
      </c>
      <c r="G18" s="84">
        <v>24353.66</v>
      </c>
      <c r="H18" s="85">
        <f>SUM(F18+G18)</f>
        <v>40525.94</v>
      </c>
      <c r="I18" s="177">
        <v>2879.22</v>
      </c>
      <c r="J18" s="118"/>
      <c r="K18" s="117">
        <f>SUM(I18:J18)</f>
        <v>2879.22</v>
      </c>
      <c r="L18" s="118">
        <f>SUM(F18+I18)</f>
        <v>19051.5</v>
      </c>
      <c r="M18" s="117">
        <f>SUM(G18+J18)</f>
        <v>24353.66</v>
      </c>
      <c r="N18" s="93">
        <f t="shared" si="0"/>
        <v>0</v>
      </c>
      <c r="O18" s="176">
        <f t="shared" si="1"/>
        <v>0</v>
      </c>
      <c r="P18" s="4"/>
    </row>
    <row r="19" spans="1:18" ht="12.75">
      <c r="A19" s="4">
        <v>70</v>
      </c>
      <c r="B19" s="4">
        <v>1010202</v>
      </c>
      <c r="C19" s="179" t="s">
        <v>96</v>
      </c>
      <c r="D19" s="183">
        <v>639.56</v>
      </c>
      <c r="E19" s="182">
        <v>10800</v>
      </c>
      <c r="F19" s="88">
        <v>639.56</v>
      </c>
      <c r="G19" s="24">
        <v>6735.97</v>
      </c>
      <c r="H19" s="85">
        <f>SUM(F19+G19)</f>
        <v>7375.530000000001</v>
      </c>
      <c r="I19" s="24"/>
      <c r="J19" s="5">
        <v>2059.8</v>
      </c>
      <c r="K19" s="117">
        <f>SUM(I19:J19)</f>
        <v>2059.8</v>
      </c>
      <c r="L19" s="118">
        <f>SUM(F19+I19)</f>
        <v>639.56</v>
      </c>
      <c r="M19" s="117">
        <f>SUM(G19+J19)</f>
        <v>8795.77</v>
      </c>
      <c r="N19" s="93">
        <f t="shared" si="0"/>
        <v>0</v>
      </c>
      <c r="O19" s="18">
        <f t="shared" si="1"/>
        <v>2004.2299999999996</v>
      </c>
      <c r="P19" s="4"/>
      <c r="Q19" s="28"/>
      <c r="R19" s="28"/>
    </row>
    <row r="20" spans="1:18" ht="12.75">
      <c r="A20" s="4">
        <v>80</v>
      </c>
      <c r="B20" s="4">
        <v>1010203</v>
      </c>
      <c r="C20" s="179" t="s">
        <v>97</v>
      </c>
      <c r="D20" s="183">
        <v>29850.55</v>
      </c>
      <c r="E20" s="182">
        <v>307059</v>
      </c>
      <c r="F20" s="119">
        <v>19820</v>
      </c>
      <c r="G20" s="24">
        <v>8879.71</v>
      </c>
      <c r="H20" s="85">
        <f aca="true" t="shared" si="2" ref="H20:H31">SUM(F20+G20)</f>
        <v>28699.71</v>
      </c>
      <c r="I20" s="119">
        <v>10030.55</v>
      </c>
      <c r="J20" s="84">
        <v>240717.14</v>
      </c>
      <c r="K20" s="117">
        <f aca="true" t="shared" si="3" ref="K20:K31">SUM(I20:J20)</f>
        <v>250747.69</v>
      </c>
      <c r="L20" s="118">
        <f>SUM(F20+I20)</f>
        <v>29850.55</v>
      </c>
      <c r="M20" s="117">
        <f aca="true" t="shared" si="4" ref="M20:M31">SUM(G20+J20)</f>
        <v>249596.85</v>
      </c>
      <c r="N20" s="93">
        <f t="shared" si="0"/>
        <v>0</v>
      </c>
      <c r="O20" s="18">
        <f t="shared" si="1"/>
        <v>57462.149999999994</v>
      </c>
      <c r="P20" s="4"/>
      <c r="Q20" s="28"/>
      <c r="R20" s="28"/>
    </row>
    <row r="21" spans="1:18" ht="12.75">
      <c r="A21" s="4">
        <v>83</v>
      </c>
      <c r="B21" s="4">
        <v>1010203</v>
      </c>
      <c r="C21" s="179" t="s">
        <v>115</v>
      </c>
      <c r="D21" s="183">
        <v>8400</v>
      </c>
      <c r="E21" s="182">
        <v>0</v>
      </c>
      <c r="F21" s="23">
        <v>8400</v>
      </c>
      <c r="G21" s="19">
        <v>0</v>
      </c>
      <c r="H21" s="85">
        <f t="shared" si="2"/>
        <v>8400</v>
      </c>
      <c r="I21" s="119"/>
      <c r="J21" s="84"/>
      <c r="K21" s="117">
        <f t="shared" si="3"/>
        <v>0</v>
      </c>
      <c r="L21" s="118">
        <f>SUM(F21+I21)</f>
        <v>8400</v>
      </c>
      <c r="M21" s="117">
        <f t="shared" si="4"/>
        <v>0</v>
      </c>
      <c r="N21" s="93">
        <f t="shared" si="0"/>
        <v>0</v>
      </c>
      <c r="O21" s="18">
        <f t="shared" si="1"/>
        <v>0</v>
      </c>
      <c r="P21" s="4"/>
      <c r="Q21" s="28"/>
      <c r="R21" s="28"/>
    </row>
    <row r="22" spans="1:18" ht="12.75">
      <c r="A22" s="4">
        <v>85</v>
      </c>
      <c r="B22" s="4">
        <v>1010205</v>
      </c>
      <c r="C22" s="179" t="s">
        <v>116</v>
      </c>
      <c r="D22" s="183">
        <v>2000</v>
      </c>
      <c r="E22" s="182">
        <v>1000</v>
      </c>
      <c r="F22" s="37">
        <v>2000</v>
      </c>
      <c r="G22" s="121"/>
      <c r="H22" s="85">
        <f t="shared" si="2"/>
        <v>2000</v>
      </c>
      <c r="I22" s="88"/>
      <c r="J22" s="24">
        <v>1000</v>
      </c>
      <c r="K22" s="117">
        <f t="shared" si="3"/>
        <v>1000</v>
      </c>
      <c r="L22" s="118">
        <f>SUM(F22+I22)</f>
        <v>2000</v>
      </c>
      <c r="M22" s="117">
        <f>SUM(G22+J22)</f>
        <v>1000</v>
      </c>
      <c r="N22" s="93">
        <f t="shared" si="0"/>
        <v>0</v>
      </c>
      <c r="O22" s="18">
        <f t="shared" si="1"/>
        <v>0</v>
      </c>
      <c r="P22" s="4"/>
      <c r="Q22" s="28"/>
      <c r="R22" s="28"/>
    </row>
    <row r="23" spans="1:18" ht="12.75">
      <c r="A23" s="134">
        <v>86</v>
      </c>
      <c r="B23" s="134">
        <v>1010205</v>
      </c>
      <c r="C23" s="179" t="s">
        <v>160</v>
      </c>
      <c r="D23" s="183"/>
      <c r="E23" s="182">
        <v>33600</v>
      </c>
      <c r="F23" s="17"/>
      <c r="G23" s="120">
        <v>6012.24</v>
      </c>
      <c r="H23" s="85">
        <f t="shared" si="2"/>
        <v>6012.24</v>
      </c>
      <c r="I23" s="88"/>
      <c r="J23" s="24">
        <v>27587.76</v>
      </c>
      <c r="K23" s="117">
        <f>SUM(I23:J23)</f>
        <v>27587.76</v>
      </c>
      <c r="L23" s="118"/>
      <c r="M23" s="117">
        <f>SUM(G23+J23)</f>
        <v>33600</v>
      </c>
      <c r="N23" s="93">
        <f t="shared" si="0"/>
        <v>0</v>
      </c>
      <c r="O23" s="18">
        <f t="shared" si="1"/>
        <v>0</v>
      </c>
      <c r="P23" s="4"/>
      <c r="Q23" s="28"/>
      <c r="R23" s="28"/>
    </row>
    <row r="24" spans="1:18" ht="12.75">
      <c r="A24" s="134">
        <v>88</v>
      </c>
      <c r="B24" s="134">
        <v>1010205</v>
      </c>
      <c r="C24" s="179" t="s">
        <v>161</v>
      </c>
      <c r="D24" s="183"/>
      <c r="E24" s="182">
        <v>36300</v>
      </c>
      <c r="F24" s="17"/>
      <c r="G24" s="121"/>
      <c r="H24" s="85">
        <f t="shared" si="2"/>
        <v>0</v>
      </c>
      <c r="I24" s="88"/>
      <c r="J24" s="1">
        <v>36300</v>
      </c>
      <c r="K24" s="117">
        <f t="shared" si="3"/>
        <v>36300</v>
      </c>
      <c r="L24" s="118"/>
      <c r="M24" s="117">
        <f>SUM(G24+J24)</f>
        <v>36300</v>
      </c>
      <c r="N24" s="93">
        <f t="shared" si="0"/>
        <v>0</v>
      </c>
      <c r="O24" s="18">
        <f t="shared" si="1"/>
        <v>0</v>
      </c>
      <c r="P24" s="4"/>
      <c r="Q24" s="28"/>
      <c r="R24" s="28"/>
    </row>
    <row r="25" spans="1:18" ht="12.75">
      <c r="A25" s="4">
        <v>90</v>
      </c>
      <c r="B25" s="4">
        <v>1010206</v>
      </c>
      <c r="C25" s="179" t="s">
        <v>98</v>
      </c>
      <c r="D25" s="183">
        <v>0</v>
      </c>
      <c r="E25" s="181">
        <v>1000</v>
      </c>
      <c r="F25" s="17">
        <v>0</v>
      </c>
      <c r="G25" s="84"/>
      <c r="H25" s="85">
        <f t="shared" si="2"/>
        <v>0</v>
      </c>
      <c r="I25" s="17">
        <v>0</v>
      </c>
      <c r="J25" s="19">
        <v>0</v>
      </c>
      <c r="K25" s="117">
        <f t="shared" si="3"/>
        <v>0</v>
      </c>
      <c r="L25" s="118">
        <f aca="true" t="shared" si="5" ref="L25:L52">SUM(F25+I25)</f>
        <v>0</v>
      </c>
      <c r="M25" s="117">
        <f t="shared" si="4"/>
        <v>0</v>
      </c>
      <c r="N25" s="93">
        <f t="shared" si="0"/>
        <v>0</v>
      </c>
      <c r="O25" s="18">
        <f t="shared" si="1"/>
        <v>1000</v>
      </c>
      <c r="P25" s="4"/>
      <c r="Q25" s="28"/>
      <c r="R25" s="28"/>
    </row>
    <row r="26" spans="1:18" ht="12.75">
      <c r="A26" s="4">
        <v>95</v>
      </c>
      <c r="B26" s="4">
        <v>1010207</v>
      </c>
      <c r="C26" s="179" t="s">
        <v>99</v>
      </c>
      <c r="D26" s="183">
        <v>0</v>
      </c>
      <c r="E26" s="182">
        <v>10600</v>
      </c>
      <c r="F26" s="17">
        <v>0</v>
      </c>
      <c r="G26" s="120">
        <v>1865.84</v>
      </c>
      <c r="H26" s="85">
        <f t="shared" si="2"/>
        <v>1865.84</v>
      </c>
      <c r="I26" s="17">
        <v>0</v>
      </c>
      <c r="J26" s="19">
        <v>0</v>
      </c>
      <c r="K26" s="117">
        <f t="shared" si="3"/>
        <v>0</v>
      </c>
      <c r="L26" s="118">
        <f t="shared" si="5"/>
        <v>0</v>
      </c>
      <c r="M26" s="117">
        <f t="shared" si="4"/>
        <v>1865.84</v>
      </c>
      <c r="N26" s="93">
        <f t="shared" si="0"/>
        <v>0</v>
      </c>
      <c r="O26" s="18">
        <f t="shared" si="1"/>
        <v>8734.16</v>
      </c>
      <c r="P26" s="4"/>
      <c r="Q26" s="28"/>
      <c r="R26" s="28"/>
    </row>
    <row r="27" spans="1:18" ht="12.75">
      <c r="A27" s="4">
        <v>96</v>
      </c>
      <c r="B27" s="4">
        <v>1010208</v>
      </c>
      <c r="C27" s="179" t="s">
        <v>136</v>
      </c>
      <c r="D27" s="183"/>
      <c r="E27" s="182">
        <v>60250</v>
      </c>
      <c r="F27" s="17"/>
      <c r="G27" s="84">
        <v>30000</v>
      </c>
      <c r="H27" s="85">
        <f t="shared" si="2"/>
        <v>30000</v>
      </c>
      <c r="I27" s="17"/>
      <c r="J27" s="83">
        <v>30250</v>
      </c>
      <c r="K27" s="117">
        <f t="shared" si="3"/>
        <v>30250</v>
      </c>
      <c r="L27" s="118">
        <f t="shared" si="5"/>
        <v>0</v>
      </c>
      <c r="M27" s="117">
        <f t="shared" si="4"/>
        <v>60250</v>
      </c>
      <c r="N27" s="93">
        <f t="shared" si="0"/>
        <v>0</v>
      </c>
      <c r="O27" s="18">
        <f t="shared" si="1"/>
        <v>0</v>
      </c>
      <c r="P27" s="4"/>
      <c r="Q27" s="28"/>
      <c r="R27" s="28"/>
    </row>
    <row r="28" spans="1:18" ht="12.75">
      <c r="A28" s="4">
        <v>98</v>
      </c>
      <c r="B28" s="4">
        <v>1010209</v>
      </c>
      <c r="C28" s="179" t="s">
        <v>137</v>
      </c>
      <c r="D28" s="183"/>
      <c r="E28" s="182">
        <v>0</v>
      </c>
      <c r="F28" s="17"/>
      <c r="G28" s="84"/>
      <c r="H28" s="85">
        <f t="shared" si="2"/>
        <v>0</v>
      </c>
      <c r="I28" s="17"/>
      <c r="J28" s="19"/>
      <c r="K28" s="117">
        <f t="shared" si="3"/>
        <v>0</v>
      </c>
      <c r="L28" s="118">
        <f t="shared" si="5"/>
        <v>0</v>
      </c>
      <c r="M28" s="117">
        <f t="shared" si="4"/>
        <v>0</v>
      </c>
      <c r="N28" s="93">
        <f t="shared" si="0"/>
        <v>0</v>
      </c>
      <c r="O28" s="18">
        <f t="shared" si="1"/>
        <v>0</v>
      </c>
      <c r="P28" s="4"/>
      <c r="Q28" s="28"/>
      <c r="R28" s="28"/>
    </row>
    <row r="29" spans="1:18" ht="12.75">
      <c r="A29" s="4">
        <v>100</v>
      </c>
      <c r="B29" s="4">
        <v>1010208</v>
      </c>
      <c r="C29" s="179" t="s">
        <v>100</v>
      </c>
      <c r="D29" s="183">
        <v>220</v>
      </c>
      <c r="E29" s="182">
        <v>19400</v>
      </c>
      <c r="F29" s="119"/>
      <c r="G29" s="84">
        <v>18439.47</v>
      </c>
      <c r="H29" s="85">
        <f t="shared" si="2"/>
        <v>18439.47</v>
      </c>
      <c r="I29" s="119">
        <v>220</v>
      </c>
      <c r="J29" s="84">
        <v>0</v>
      </c>
      <c r="K29" s="117">
        <f t="shared" si="3"/>
        <v>220</v>
      </c>
      <c r="L29" s="118">
        <f t="shared" si="5"/>
        <v>220</v>
      </c>
      <c r="M29" s="117">
        <f t="shared" si="4"/>
        <v>18439.47</v>
      </c>
      <c r="N29" s="93">
        <f t="shared" si="0"/>
        <v>0</v>
      </c>
      <c r="O29" s="18">
        <f t="shared" si="1"/>
        <v>960.5299999999988</v>
      </c>
      <c r="P29" s="4"/>
      <c r="Q29" s="28"/>
      <c r="R29" s="28"/>
    </row>
    <row r="30" spans="1:18" ht="12.75">
      <c r="A30" s="4">
        <v>110</v>
      </c>
      <c r="B30" s="4">
        <v>1010211</v>
      </c>
      <c r="C30" s="179" t="s">
        <v>101</v>
      </c>
      <c r="D30" s="183">
        <v>0</v>
      </c>
      <c r="E30" s="181">
        <v>9610.76</v>
      </c>
      <c r="F30" s="17">
        <v>0</v>
      </c>
      <c r="G30" s="19">
        <v>0</v>
      </c>
      <c r="H30" s="85">
        <v>0</v>
      </c>
      <c r="I30" s="17">
        <v>0</v>
      </c>
      <c r="J30" s="19">
        <v>0</v>
      </c>
      <c r="K30" s="117">
        <f t="shared" si="3"/>
        <v>0</v>
      </c>
      <c r="L30" s="118">
        <f t="shared" si="5"/>
        <v>0</v>
      </c>
      <c r="M30" s="117">
        <f t="shared" si="4"/>
        <v>0</v>
      </c>
      <c r="N30" s="93">
        <f t="shared" si="0"/>
        <v>0</v>
      </c>
      <c r="O30" s="180">
        <f t="shared" si="1"/>
        <v>9610.76</v>
      </c>
      <c r="P30" s="4"/>
      <c r="Q30" s="135"/>
      <c r="R30" s="135"/>
    </row>
    <row r="31" spans="1:16" ht="12.75">
      <c r="A31" s="4"/>
      <c r="B31" s="4"/>
      <c r="C31" s="179" t="s">
        <v>102</v>
      </c>
      <c r="D31" s="183"/>
      <c r="E31" s="188"/>
      <c r="F31" s="119"/>
      <c r="G31" s="84"/>
      <c r="H31" s="85">
        <f t="shared" si="2"/>
        <v>0</v>
      </c>
      <c r="I31" s="34"/>
      <c r="J31" s="84"/>
      <c r="K31" s="117">
        <f t="shared" si="3"/>
        <v>0</v>
      </c>
      <c r="L31" s="118">
        <f t="shared" si="5"/>
        <v>0</v>
      </c>
      <c r="M31" s="117">
        <f t="shared" si="4"/>
        <v>0</v>
      </c>
      <c r="N31" s="93">
        <f t="shared" si="0"/>
        <v>0</v>
      </c>
      <c r="O31" s="18">
        <f t="shared" si="1"/>
        <v>0</v>
      </c>
      <c r="P31" s="4"/>
    </row>
    <row r="32" spans="1:15" s="4" customFormat="1" ht="12.75">
      <c r="A32" s="139"/>
      <c r="B32" s="139"/>
      <c r="C32" s="202" t="s">
        <v>103</v>
      </c>
      <c r="D32" s="203">
        <f>SUM(D18:D31)</f>
        <v>60161.61</v>
      </c>
      <c r="E32" s="204">
        <f>SUM(E18:E30)</f>
        <v>513973.42000000004</v>
      </c>
      <c r="F32" s="146">
        <f>SUM(F18:F31)</f>
        <v>47031.84</v>
      </c>
      <c r="G32" s="146">
        <f>SUM(G18:G31)</f>
        <v>96286.88999999998</v>
      </c>
      <c r="H32" s="147">
        <f>SUM(H18:H30)</f>
        <v>143318.72999999998</v>
      </c>
      <c r="I32" s="147">
        <f>SUM(I18:I30)</f>
        <v>13129.769999999999</v>
      </c>
      <c r="J32" s="147">
        <f>SUM(J18:J30)</f>
        <v>337914.7</v>
      </c>
      <c r="K32" s="147">
        <f>SUM(K18:K30)</f>
        <v>351044.47</v>
      </c>
      <c r="L32" s="148">
        <f t="shared" si="5"/>
        <v>60161.60999999999</v>
      </c>
      <c r="M32" s="149">
        <f>SUM(G32+J32)</f>
        <v>434201.58999999997</v>
      </c>
      <c r="N32" s="93">
        <f t="shared" si="0"/>
        <v>0</v>
      </c>
      <c r="O32" s="150">
        <f t="shared" si="1"/>
        <v>79771.83000000007</v>
      </c>
    </row>
    <row r="33" spans="3:15" s="4" customFormat="1" ht="12.75">
      <c r="C33" s="179"/>
      <c r="D33" s="183"/>
      <c r="E33" s="188"/>
      <c r="F33" s="119"/>
      <c r="G33" s="84"/>
      <c r="H33" s="120"/>
      <c r="I33" s="34"/>
      <c r="J33" s="84"/>
      <c r="K33" s="13"/>
      <c r="L33" s="102">
        <f t="shared" si="5"/>
        <v>0</v>
      </c>
      <c r="M33" s="117"/>
      <c r="N33" s="93">
        <f t="shared" si="0"/>
        <v>0</v>
      </c>
      <c r="O33" s="94">
        <f aca="true" t="shared" si="6" ref="O33:O52">E33-M33</f>
        <v>0</v>
      </c>
    </row>
    <row r="34" spans="1:15" s="22" customFormat="1" ht="12.75">
      <c r="A34" s="151"/>
      <c r="B34" s="151"/>
      <c r="C34" s="205" t="s">
        <v>104</v>
      </c>
      <c r="D34" s="206">
        <f>D15+D32</f>
        <v>60161.61</v>
      </c>
      <c r="E34" s="191">
        <f>SUM(E15+E32)</f>
        <v>515473.42000000004</v>
      </c>
      <c r="F34" s="152">
        <f>SUM(F15+F32)</f>
        <v>47031.84</v>
      </c>
      <c r="G34" s="152">
        <f>SUM(G15+G32)</f>
        <v>96286.88999999998</v>
      </c>
      <c r="H34" s="152">
        <f>SUM(H15+H32)</f>
        <v>143318.72999999998</v>
      </c>
      <c r="I34" s="153">
        <f>I32+I15</f>
        <v>13129.769999999999</v>
      </c>
      <c r="J34" s="153">
        <f>J32+J15</f>
        <v>339414.7</v>
      </c>
      <c r="K34" s="153">
        <f>K32+K15</f>
        <v>352544.47</v>
      </c>
      <c r="L34" s="154">
        <f t="shared" si="5"/>
        <v>60161.60999999999</v>
      </c>
      <c r="M34" s="154">
        <f>SUM(G34+J34)</f>
        <v>435701.58999999997</v>
      </c>
      <c r="N34" s="93">
        <f t="shared" si="0"/>
        <v>0</v>
      </c>
      <c r="O34" s="155">
        <f t="shared" si="6"/>
        <v>79771.83000000007</v>
      </c>
    </row>
    <row r="35" spans="3:15" s="4" customFormat="1" ht="12.75">
      <c r="C35" s="179"/>
      <c r="D35" s="183"/>
      <c r="E35" s="188"/>
      <c r="F35" s="119"/>
      <c r="G35" s="84"/>
      <c r="H35" s="120"/>
      <c r="I35" s="17"/>
      <c r="J35" s="19"/>
      <c r="K35" s="13"/>
      <c r="L35" s="102">
        <f t="shared" si="5"/>
        <v>0</v>
      </c>
      <c r="M35" s="102">
        <f>SUM(G35+J35)</f>
        <v>0</v>
      </c>
      <c r="N35" s="93">
        <f t="shared" si="0"/>
        <v>0</v>
      </c>
      <c r="O35" s="94">
        <f t="shared" si="6"/>
        <v>0</v>
      </c>
    </row>
    <row r="36" spans="3:15" s="4" customFormat="1" ht="12.75">
      <c r="C36" s="179" t="s">
        <v>105</v>
      </c>
      <c r="D36" s="183"/>
      <c r="E36" s="188"/>
      <c r="F36" s="119"/>
      <c r="G36" s="84"/>
      <c r="H36" s="120"/>
      <c r="I36" s="17"/>
      <c r="J36" s="19"/>
      <c r="K36" s="13"/>
      <c r="L36" s="102">
        <f t="shared" si="5"/>
        <v>0</v>
      </c>
      <c r="M36" s="102">
        <f>SUM(G36+J36)</f>
        <v>0</v>
      </c>
      <c r="N36" s="93">
        <f t="shared" si="0"/>
        <v>0</v>
      </c>
      <c r="O36" s="94">
        <f t="shared" si="6"/>
        <v>0</v>
      </c>
    </row>
    <row r="37" spans="3:15" s="4" customFormat="1" ht="12.75">
      <c r="C37" s="179" t="s">
        <v>106</v>
      </c>
      <c r="D37" s="183"/>
      <c r="E37" s="188"/>
      <c r="F37" s="119"/>
      <c r="G37" s="84"/>
      <c r="H37" s="120"/>
      <c r="I37" s="17"/>
      <c r="J37" s="19"/>
      <c r="K37" s="122"/>
      <c r="L37" s="102">
        <f t="shared" si="5"/>
        <v>0</v>
      </c>
      <c r="M37" s="102">
        <f aca="true" t="shared" si="7" ref="M37:M51">SUM(G37+J37)</f>
        <v>0</v>
      </c>
      <c r="N37" s="93">
        <f t="shared" si="0"/>
        <v>0</v>
      </c>
      <c r="O37" s="94">
        <f t="shared" si="6"/>
        <v>0</v>
      </c>
    </row>
    <row r="38" spans="1:15" s="4" customFormat="1" ht="12.75">
      <c r="A38" s="4">
        <v>120</v>
      </c>
      <c r="B38" s="4">
        <v>2010101</v>
      </c>
      <c r="C38" s="179" t="s">
        <v>107</v>
      </c>
      <c r="D38" s="183">
        <v>0</v>
      </c>
      <c r="E38" s="182">
        <v>2730000</v>
      </c>
      <c r="F38" s="17">
        <v>0</v>
      </c>
      <c r="G38" s="19">
        <v>0</v>
      </c>
      <c r="H38" s="13">
        <v>0</v>
      </c>
      <c r="I38" s="17">
        <v>0</v>
      </c>
      <c r="J38" s="19">
        <v>0</v>
      </c>
      <c r="K38" s="13">
        <v>0</v>
      </c>
      <c r="L38" s="102">
        <f t="shared" si="5"/>
        <v>0</v>
      </c>
      <c r="M38" s="102">
        <f t="shared" si="7"/>
        <v>0</v>
      </c>
      <c r="N38" s="93">
        <f t="shared" si="0"/>
        <v>0</v>
      </c>
      <c r="O38" s="94">
        <f t="shared" si="6"/>
        <v>2730000</v>
      </c>
    </row>
    <row r="39" spans="1:15" s="4" customFormat="1" ht="12.75">
      <c r="A39" s="4">
        <v>125</v>
      </c>
      <c r="B39" s="4">
        <v>2010101</v>
      </c>
      <c r="C39" s="179" t="s">
        <v>138</v>
      </c>
      <c r="D39" s="183"/>
      <c r="E39" s="182"/>
      <c r="F39" s="17"/>
      <c r="G39" s="19"/>
      <c r="H39" s="13"/>
      <c r="I39" s="17"/>
      <c r="J39" s="19"/>
      <c r="K39" s="13"/>
      <c r="L39" s="102">
        <f t="shared" si="5"/>
        <v>0</v>
      </c>
      <c r="M39" s="102">
        <f t="shared" si="7"/>
        <v>0</v>
      </c>
      <c r="N39" s="93">
        <f t="shared" si="0"/>
        <v>0</v>
      </c>
      <c r="O39" s="94">
        <f t="shared" si="6"/>
        <v>0</v>
      </c>
    </row>
    <row r="40" spans="1:15" s="4" customFormat="1" ht="12.75">
      <c r="A40" s="4">
        <v>130</v>
      </c>
      <c r="B40" s="4">
        <v>2010506</v>
      </c>
      <c r="C40" s="179" t="s">
        <v>117</v>
      </c>
      <c r="D40" s="207"/>
      <c r="E40" s="182"/>
      <c r="F40" s="119"/>
      <c r="G40" s="19">
        <v>0</v>
      </c>
      <c r="H40" s="120"/>
      <c r="I40" s="123"/>
      <c r="J40" s="84"/>
      <c r="K40" s="124">
        <f>SUM(I40:J40)</f>
        <v>0</v>
      </c>
      <c r="L40" s="102">
        <f t="shared" si="5"/>
        <v>0</v>
      </c>
      <c r="M40" s="102">
        <f t="shared" si="7"/>
        <v>0</v>
      </c>
      <c r="N40" s="93">
        <f t="shared" si="0"/>
        <v>0</v>
      </c>
      <c r="O40" s="94">
        <f t="shared" si="6"/>
        <v>0</v>
      </c>
    </row>
    <row r="41" spans="3:15" s="4" customFormat="1" ht="12.75">
      <c r="C41" s="179"/>
      <c r="D41" s="183"/>
      <c r="E41" s="208"/>
      <c r="F41" s="17"/>
      <c r="G41" s="19"/>
      <c r="H41" s="120"/>
      <c r="I41" s="119"/>
      <c r="J41" s="19"/>
      <c r="K41" s="13"/>
      <c r="L41" s="102">
        <f t="shared" si="5"/>
        <v>0</v>
      </c>
      <c r="M41" s="102">
        <f t="shared" si="7"/>
        <v>0</v>
      </c>
      <c r="N41" s="93">
        <f t="shared" si="0"/>
        <v>0</v>
      </c>
      <c r="O41" s="94">
        <f t="shared" si="6"/>
        <v>0</v>
      </c>
    </row>
    <row r="42" spans="1:15" s="22" customFormat="1" ht="12.75">
      <c r="A42" s="151"/>
      <c r="B42" s="151"/>
      <c r="C42" s="205" t="s">
        <v>21</v>
      </c>
      <c r="D42" s="207">
        <f>D40</f>
        <v>0</v>
      </c>
      <c r="E42" s="191">
        <f>SUM(E38:E41)</f>
        <v>2730000</v>
      </c>
      <c r="F42" s="171">
        <f>F40</f>
        <v>0</v>
      </c>
      <c r="G42" s="19">
        <v>0</v>
      </c>
      <c r="H42" s="172"/>
      <c r="I42" s="29"/>
      <c r="J42" s="173">
        <f>SUM(J40:J41)</f>
        <v>0</v>
      </c>
      <c r="K42" s="174">
        <f>SUM(I42:J42)</f>
        <v>0</v>
      </c>
      <c r="L42" s="102">
        <f t="shared" si="5"/>
        <v>0</v>
      </c>
      <c r="M42" s="102">
        <f t="shared" si="7"/>
        <v>0</v>
      </c>
      <c r="N42" s="93">
        <f t="shared" si="0"/>
        <v>0</v>
      </c>
      <c r="O42" s="155">
        <f t="shared" si="6"/>
        <v>2730000</v>
      </c>
    </row>
    <row r="43" spans="3:15" s="4" customFormat="1" ht="12.75">
      <c r="C43" s="179"/>
      <c r="D43" s="183"/>
      <c r="E43" s="188"/>
      <c r="F43" s="119"/>
      <c r="G43" s="84"/>
      <c r="H43" s="120"/>
      <c r="I43" s="17"/>
      <c r="J43" s="84"/>
      <c r="K43" s="13"/>
      <c r="L43" s="102">
        <f t="shared" si="5"/>
        <v>0</v>
      </c>
      <c r="M43" s="102">
        <f t="shared" si="7"/>
        <v>0</v>
      </c>
      <c r="N43" s="93">
        <f t="shared" si="0"/>
        <v>0</v>
      </c>
      <c r="O43" s="94">
        <f t="shared" si="6"/>
        <v>0</v>
      </c>
    </row>
    <row r="44" spans="3:15" s="4" customFormat="1" ht="12.75">
      <c r="C44" s="179" t="s">
        <v>108</v>
      </c>
      <c r="D44" s="183"/>
      <c r="E44" s="188"/>
      <c r="F44" s="119"/>
      <c r="G44" s="84"/>
      <c r="H44" s="120"/>
      <c r="I44" s="17"/>
      <c r="J44" s="19"/>
      <c r="K44" s="13"/>
      <c r="L44" s="102">
        <f t="shared" si="5"/>
        <v>0</v>
      </c>
      <c r="M44" s="102">
        <f t="shared" si="7"/>
        <v>0</v>
      </c>
      <c r="N44" s="93">
        <f t="shared" si="0"/>
        <v>0</v>
      </c>
      <c r="O44" s="94">
        <f t="shared" si="6"/>
        <v>0</v>
      </c>
    </row>
    <row r="45" spans="1:15" s="4" customFormat="1" ht="12.75">
      <c r="A45" s="134">
        <v>140</v>
      </c>
      <c r="C45" s="179" t="s">
        <v>162</v>
      </c>
      <c r="D45" s="183"/>
      <c r="E45" s="182">
        <v>24227.12</v>
      </c>
      <c r="F45" s="119"/>
      <c r="G45" s="84"/>
      <c r="H45" s="120"/>
      <c r="I45" s="17"/>
      <c r="J45" s="19"/>
      <c r="K45" s="13"/>
      <c r="L45" s="102">
        <f t="shared" si="5"/>
        <v>0</v>
      </c>
      <c r="M45" s="102">
        <f t="shared" si="7"/>
        <v>0</v>
      </c>
      <c r="N45" s="93">
        <f t="shared" si="0"/>
        <v>0</v>
      </c>
      <c r="O45" s="94">
        <f t="shared" si="6"/>
        <v>24227.12</v>
      </c>
    </row>
    <row r="46" spans="1:15" s="22" customFormat="1" ht="12.75">
      <c r="A46" s="151"/>
      <c r="B46" s="151"/>
      <c r="C46" s="205" t="s">
        <v>26</v>
      </c>
      <c r="D46" s="207"/>
      <c r="E46" s="191">
        <v>24227.12</v>
      </c>
      <c r="F46" s="29"/>
      <c r="G46" s="168"/>
      <c r="H46" s="172"/>
      <c r="I46" s="20"/>
      <c r="J46" s="21"/>
      <c r="K46" s="175"/>
      <c r="L46" s="102">
        <f t="shared" si="5"/>
        <v>0</v>
      </c>
      <c r="M46" s="102">
        <f t="shared" si="7"/>
        <v>0</v>
      </c>
      <c r="N46" s="93">
        <f t="shared" si="0"/>
        <v>0</v>
      </c>
      <c r="O46" s="155">
        <f t="shared" si="6"/>
        <v>24227.12</v>
      </c>
    </row>
    <row r="47" spans="3:15" s="4" customFormat="1" ht="12.75">
      <c r="C47" s="179"/>
      <c r="D47" s="183"/>
      <c r="E47" s="188"/>
      <c r="F47" s="119"/>
      <c r="G47" s="84"/>
      <c r="H47" s="120"/>
      <c r="I47" s="17"/>
      <c r="J47" s="19"/>
      <c r="K47" s="13"/>
      <c r="L47" s="102">
        <f t="shared" si="5"/>
        <v>0</v>
      </c>
      <c r="M47" s="102">
        <f t="shared" si="7"/>
        <v>0</v>
      </c>
      <c r="N47" s="93">
        <f t="shared" si="0"/>
        <v>0</v>
      </c>
      <c r="O47" s="94">
        <f t="shared" si="6"/>
        <v>0</v>
      </c>
    </row>
    <row r="48" spans="3:15" s="4" customFormat="1" ht="12.75">
      <c r="C48" s="179" t="s">
        <v>109</v>
      </c>
      <c r="D48" s="183"/>
      <c r="E48" s="188"/>
      <c r="F48" s="119"/>
      <c r="G48" s="84"/>
      <c r="H48" s="120"/>
      <c r="I48" s="17"/>
      <c r="J48" s="19"/>
      <c r="K48" s="13"/>
      <c r="L48" s="102">
        <f t="shared" si="5"/>
        <v>0</v>
      </c>
      <c r="M48" s="102">
        <f t="shared" si="7"/>
        <v>0</v>
      </c>
      <c r="N48" s="93">
        <f t="shared" si="0"/>
        <v>0</v>
      </c>
      <c r="O48" s="94">
        <f t="shared" si="6"/>
        <v>0</v>
      </c>
    </row>
    <row r="49" spans="1:15" s="4" customFormat="1" ht="12.75">
      <c r="A49" s="4">
        <v>180</v>
      </c>
      <c r="B49" s="4">
        <v>4000002</v>
      </c>
      <c r="C49" s="179" t="s">
        <v>110</v>
      </c>
      <c r="D49" s="183">
        <v>0</v>
      </c>
      <c r="E49" s="182">
        <v>25500</v>
      </c>
      <c r="F49" s="17">
        <v>0</v>
      </c>
      <c r="G49" s="84">
        <v>8883.48</v>
      </c>
      <c r="H49" s="84">
        <f>SUM(F49:G49)</f>
        <v>8883.48</v>
      </c>
      <c r="I49" s="17">
        <v>0</v>
      </c>
      <c r="J49" s="19">
        <v>0</v>
      </c>
      <c r="K49" s="13">
        <v>0</v>
      </c>
      <c r="L49" s="102">
        <f t="shared" si="5"/>
        <v>0</v>
      </c>
      <c r="M49" s="102">
        <f t="shared" si="7"/>
        <v>8883.48</v>
      </c>
      <c r="N49" s="93">
        <f t="shared" si="0"/>
        <v>0</v>
      </c>
      <c r="O49" s="94">
        <f t="shared" si="6"/>
        <v>16616.52</v>
      </c>
    </row>
    <row r="50" spans="1:18" s="4" customFormat="1" ht="12.75">
      <c r="A50" s="4">
        <v>190</v>
      </c>
      <c r="B50" s="4">
        <v>4000003</v>
      </c>
      <c r="C50" s="179" t="s">
        <v>33</v>
      </c>
      <c r="D50" s="183">
        <v>3380.26</v>
      </c>
      <c r="E50" s="182">
        <v>9000</v>
      </c>
      <c r="F50" s="37">
        <v>3262.96</v>
      </c>
      <c r="G50" s="84">
        <v>7117.98</v>
      </c>
      <c r="H50" s="84">
        <f>SUM(F50+G50)</f>
        <v>10380.939999999999</v>
      </c>
      <c r="I50" s="17">
        <v>0</v>
      </c>
      <c r="J50" s="118">
        <v>0</v>
      </c>
      <c r="K50" s="117">
        <v>0</v>
      </c>
      <c r="L50" s="102">
        <f t="shared" si="5"/>
        <v>3262.96</v>
      </c>
      <c r="M50" s="102">
        <f t="shared" si="7"/>
        <v>7117.98</v>
      </c>
      <c r="N50" s="93">
        <f t="shared" si="0"/>
        <v>117.30000000000018</v>
      </c>
      <c r="O50" s="94">
        <f t="shared" si="6"/>
        <v>1882.0200000000004</v>
      </c>
      <c r="R50" s="19"/>
    </row>
    <row r="51" spans="3:15" s="4" customFormat="1" ht="12.75">
      <c r="C51" s="179"/>
      <c r="D51" s="183"/>
      <c r="E51" s="188"/>
      <c r="F51" s="37"/>
      <c r="G51" s="84"/>
      <c r="H51" s="120"/>
      <c r="I51" s="17"/>
      <c r="J51" s="118"/>
      <c r="K51" s="13"/>
      <c r="L51" s="102">
        <f t="shared" si="5"/>
        <v>0</v>
      </c>
      <c r="M51" s="102">
        <f t="shared" si="7"/>
        <v>0</v>
      </c>
      <c r="N51" s="93">
        <f t="shared" si="0"/>
        <v>0</v>
      </c>
      <c r="O51" s="94">
        <f t="shared" si="6"/>
        <v>0</v>
      </c>
    </row>
    <row r="52" spans="1:15" s="22" customFormat="1" ht="12.75">
      <c r="A52" s="151"/>
      <c r="B52" s="151"/>
      <c r="C52" s="205" t="s">
        <v>28</v>
      </c>
      <c r="D52" s="206">
        <f>SUM(D49:D51)</f>
        <v>3380.26</v>
      </c>
      <c r="E52" s="191">
        <f>SUM(E49:E51)</f>
        <v>34500</v>
      </c>
      <c r="F52" s="153">
        <f>SUM(F49:F50)</f>
        <v>3262.96</v>
      </c>
      <c r="G52" s="153">
        <f>SUM(G49:G51)</f>
        <v>16001.46</v>
      </c>
      <c r="H52" s="153">
        <f>SUM(H49:H51)</f>
        <v>19264.42</v>
      </c>
      <c r="I52" s="137">
        <v>0</v>
      </c>
      <c r="J52" s="154"/>
      <c r="K52" s="229">
        <v>0</v>
      </c>
      <c r="L52" s="154">
        <f t="shared" si="5"/>
        <v>3262.96</v>
      </c>
      <c r="M52" s="156">
        <f>SUM(M49:M51)</f>
        <v>16001.46</v>
      </c>
      <c r="N52" s="138">
        <f t="shared" si="0"/>
        <v>117.30000000000018</v>
      </c>
      <c r="O52" s="155">
        <f t="shared" si="6"/>
        <v>18498.54</v>
      </c>
    </row>
    <row r="53" spans="1:16" ht="13.5" thickBot="1">
      <c r="A53" s="4"/>
      <c r="B53" s="4"/>
      <c r="C53" s="179"/>
      <c r="D53" s="183"/>
      <c r="E53" s="188"/>
      <c r="F53" s="125"/>
      <c r="G53" s="126"/>
      <c r="H53" s="127"/>
      <c r="I53" s="41"/>
      <c r="J53" s="40"/>
      <c r="K53" s="42"/>
      <c r="L53" s="19"/>
      <c r="M53" s="116"/>
      <c r="N53" s="93">
        <f t="shared" si="0"/>
        <v>0</v>
      </c>
      <c r="O53" s="50">
        <f>E53-M53</f>
        <v>0</v>
      </c>
      <c r="P53" s="4"/>
    </row>
    <row r="54" spans="1:16" s="2" customFormat="1" ht="36" customHeight="1" thickBot="1">
      <c r="A54" s="32"/>
      <c r="B54" s="131"/>
      <c r="C54" s="209" t="s">
        <v>119</v>
      </c>
      <c r="D54" s="210">
        <f>D34+D52</f>
        <v>63541.87</v>
      </c>
      <c r="E54" s="196">
        <f>SUM(E34+E42+E46+E52)</f>
        <v>3304200.54</v>
      </c>
      <c r="F54" s="77">
        <f>F34+F52</f>
        <v>50294.799999999996</v>
      </c>
      <c r="G54" s="76">
        <f>G34+G52</f>
        <v>112288.34999999998</v>
      </c>
      <c r="H54" s="78">
        <f>H34+H52</f>
        <v>162583.14999999997</v>
      </c>
      <c r="I54" s="95">
        <f>I34+I42</f>
        <v>13129.769999999999</v>
      </c>
      <c r="J54" s="95">
        <f>J34+J52</f>
        <v>339414.7</v>
      </c>
      <c r="K54" s="95">
        <f>SUM(K34+K42+K46+K52)</f>
        <v>352544.47</v>
      </c>
      <c r="L54" s="95">
        <f>SUM(L34+L42+L46+L52)</f>
        <v>63424.56999999999</v>
      </c>
      <c r="M54" s="128">
        <f>M34+M42+M52</f>
        <v>451703.05</v>
      </c>
      <c r="N54" s="166">
        <f t="shared" si="0"/>
        <v>117.30000000001019</v>
      </c>
      <c r="O54" s="82">
        <f>E54-M54</f>
        <v>2852497.49</v>
      </c>
      <c r="P54" s="22"/>
    </row>
    <row r="55" spans="1:16" ht="12.75">
      <c r="A55" s="4"/>
      <c r="B55" s="4"/>
      <c r="C55" s="179"/>
      <c r="D55" s="179"/>
      <c r="E55" s="179"/>
      <c r="F55" s="4"/>
      <c r="G55" s="4"/>
      <c r="H55" s="4"/>
      <c r="I55" s="4"/>
      <c r="J55" s="4"/>
      <c r="K55" s="4"/>
      <c r="L55" s="25"/>
      <c r="M55" s="27"/>
      <c r="N55" s="4"/>
      <c r="O55" s="25"/>
      <c r="P55" s="4"/>
    </row>
    <row r="56" spans="1:16" ht="12.75">
      <c r="A56" s="4"/>
      <c r="B56" s="4"/>
      <c r="C56" s="179"/>
      <c r="D56" s="179"/>
      <c r="E56" s="179"/>
      <c r="F56" s="4"/>
      <c r="G56" s="4"/>
      <c r="H56" s="4"/>
      <c r="I56" s="4"/>
      <c r="J56" s="4"/>
      <c r="K56" s="4"/>
      <c r="L56" s="4"/>
      <c r="M56" s="27"/>
      <c r="N56" s="4"/>
      <c r="O56" s="4"/>
      <c r="P56" s="4"/>
    </row>
    <row r="57" spans="1:16" ht="12.75">
      <c r="A57" s="4"/>
      <c r="B57" s="4"/>
      <c r="C57" s="179"/>
      <c r="D57" s="179"/>
      <c r="E57" s="179"/>
      <c r="F57" s="4"/>
      <c r="G57" s="4"/>
      <c r="H57" s="81"/>
      <c r="I57" s="4"/>
      <c r="J57" s="4"/>
      <c r="K57" s="4"/>
      <c r="L57" s="4"/>
      <c r="M57" s="27"/>
      <c r="N57" s="4"/>
      <c r="O57" s="4"/>
      <c r="P57" s="4"/>
    </row>
    <row r="58" spans="1:16" ht="12.75">
      <c r="A58" s="4"/>
      <c r="B58" s="4"/>
      <c r="C58" s="179"/>
      <c r="D58" s="179"/>
      <c r="E58" s="179"/>
      <c r="F58" s="4"/>
      <c r="G58" s="4"/>
      <c r="H58" s="4"/>
      <c r="I58" s="25"/>
      <c r="J58" s="4"/>
      <c r="K58" s="4"/>
      <c r="L58" s="4"/>
      <c r="M58" s="27"/>
      <c r="N58" s="4"/>
      <c r="O58" s="4"/>
      <c r="P58" s="4"/>
    </row>
    <row r="59" spans="1:16" ht="12.75">
      <c r="A59" s="4"/>
      <c r="B59" s="4"/>
      <c r="C59" s="4"/>
      <c r="F59" s="4"/>
      <c r="G59" s="4"/>
      <c r="H59" s="4"/>
      <c r="I59" s="4"/>
      <c r="J59" s="4"/>
      <c r="K59" s="4"/>
      <c r="L59" s="4"/>
      <c r="M59" s="27"/>
      <c r="N59" s="4"/>
      <c r="O59" s="4"/>
      <c r="P59" s="4"/>
    </row>
    <row r="60" spans="1:16" ht="12.75">
      <c r="A60" s="4"/>
      <c r="B60" s="4"/>
      <c r="C60" s="4"/>
      <c r="F60" s="4"/>
      <c r="G60" s="4"/>
      <c r="H60" s="4"/>
      <c r="I60" s="4"/>
      <c r="J60" s="4"/>
      <c r="K60" s="4"/>
      <c r="L60" s="4"/>
      <c r="M60" s="27"/>
      <c r="N60" s="4"/>
      <c r="O60" s="4"/>
      <c r="P60" s="4"/>
    </row>
    <row r="61" spans="1:16" ht="12.75">
      <c r="A61" s="4"/>
      <c r="B61" s="4"/>
      <c r="C61" s="4"/>
      <c r="F61" s="4"/>
      <c r="G61" s="4"/>
      <c r="H61" s="4"/>
      <c r="I61" s="4"/>
      <c r="J61" s="4"/>
      <c r="K61" s="4"/>
      <c r="L61" s="4"/>
      <c r="M61" s="27"/>
      <c r="N61" s="4"/>
      <c r="O61" s="4"/>
      <c r="P61" s="4"/>
    </row>
    <row r="62" spans="1:16" ht="12.75">
      <c r="A62" s="4"/>
      <c r="B62" s="4"/>
      <c r="C62" s="4"/>
      <c r="F62" s="4"/>
      <c r="G62" s="4"/>
      <c r="H62" s="4"/>
      <c r="I62" s="4"/>
      <c r="J62" s="4"/>
      <c r="K62" s="4"/>
      <c r="L62" s="4"/>
      <c r="M62" s="27"/>
      <c r="N62" s="4"/>
      <c r="O62" s="4"/>
      <c r="P62" s="4"/>
    </row>
    <row r="63" spans="1:16" ht="12.75">
      <c r="A63" s="4"/>
      <c r="B63" s="4"/>
      <c r="C63" s="4"/>
      <c r="F63" s="4"/>
      <c r="G63" s="4"/>
      <c r="H63" s="4"/>
      <c r="I63" s="4"/>
      <c r="J63" s="4"/>
      <c r="K63" s="4"/>
      <c r="L63" s="4"/>
      <c r="M63" s="27"/>
      <c r="N63" s="4"/>
      <c r="O63" s="4"/>
      <c r="P63" s="4"/>
    </row>
    <row r="64" spans="1:16" ht="12.75">
      <c r="A64" s="4"/>
      <c r="B64" s="4"/>
      <c r="C64" s="4"/>
      <c r="F64" s="4"/>
      <c r="G64" s="4"/>
      <c r="H64" s="4"/>
      <c r="I64" s="4"/>
      <c r="J64" s="4"/>
      <c r="K64" s="4"/>
      <c r="L64" s="4"/>
      <c r="M64" s="27"/>
      <c r="N64" s="4"/>
      <c r="O64" s="4"/>
      <c r="P64" s="4"/>
    </row>
    <row r="65" spans="1:16" ht="12.75">
      <c r="A65" s="4"/>
      <c r="B65" s="4"/>
      <c r="C65" s="4"/>
      <c r="F65" s="4"/>
      <c r="G65" s="4"/>
      <c r="H65" s="4"/>
      <c r="I65" s="4"/>
      <c r="J65" s="4"/>
      <c r="L65" s="4"/>
      <c r="M65" s="27"/>
      <c r="N65" s="4"/>
      <c r="O65" s="4"/>
      <c r="P65" s="4"/>
    </row>
    <row r="66" spans="1:16" ht="12.75">
      <c r="A66" s="4"/>
      <c r="B66" s="4"/>
      <c r="C66" s="4"/>
      <c r="F66" s="4"/>
      <c r="G66" s="4"/>
      <c r="H66" s="4"/>
      <c r="I66" s="4"/>
      <c r="J66" s="4"/>
      <c r="L66" s="4"/>
      <c r="M66" s="27"/>
      <c r="N66" s="4"/>
      <c r="O66" s="4"/>
      <c r="P66" s="4"/>
    </row>
    <row r="67" spans="1:16" ht="12.75">
      <c r="A67" s="4"/>
      <c r="B67" s="4"/>
      <c r="C67" s="4"/>
      <c r="F67" s="4"/>
      <c r="G67" s="4"/>
      <c r="H67" s="4"/>
      <c r="I67" s="4"/>
      <c r="J67" s="4"/>
      <c r="K67" s="4"/>
      <c r="L67" s="4"/>
      <c r="M67" s="27"/>
      <c r="N67" s="4"/>
      <c r="O67" s="4"/>
      <c r="P67" s="4"/>
    </row>
    <row r="68" spans="1:16" ht="12.75">
      <c r="A68" s="4"/>
      <c r="B68" s="4"/>
      <c r="C68" s="4"/>
      <c r="F68" s="4"/>
      <c r="G68" s="4"/>
      <c r="H68" s="4"/>
      <c r="I68" s="4"/>
      <c r="J68" s="4"/>
      <c r="K68" s="4"/>
      <c r="L68" s="4"/>
      <c r="M68" s="27"/>
      <c r="N68" s="4"/>
      <c r="O68" s="4"/>
      <c r="P68" s="4"/>
    </row>
    <row r="69" spans="1:16" ht="12.75">
      <c r="A69" s="4"/>
      <c r="B69" s="4"/>
      <c r="C69" s="4"/>
      <c r="F69" s="4"/>
      <c r="G69" s="4"/>
      <c r="H69" s="4"/>
      <c r="I69" s="4"/>
      <c r="J69" s="4"/>
      <c r="K69" s="4"/>
      <c r="L69" s="4"/>
      <c r="M69" s="27"/>
      <c r="N69" s="4"/>
      <c r="O69" s="4"/>
      <c r="P69" s="4"/>
    </row>
    <row r="70" spans="1:16" ht="12.75">
      <c r="A70" s="4"/>
      <c r="B70" s="4"/>
      <c r="C70" s="4"/>
      <c r="F70" s="4"/>
      <c r="G70" s="4"/>
      <c r="H70" s="4"/>
      <c r="I70" s="4"/>
      <c r="J70" s="4"/>
      <c r="K70" s="4"/>
      <c r="L70" s="4"/>
      <c r="M70" s="27"/>
      <c r="N70" s="4"/>
      <c r="O70" s="4"/>
      <c r="P70" s="4"/>
    </row>
    <row r="71" spans="1:16" ht="12.75">
      <c r="A71" s="4"/>
      <c r="B71" s="4"/>
      <c r="C71" s="4"/>
      <c r="F71" s="4"/>
      <c r="G71" s="4"/>
      <c r="H71" s="4"/>
      <c r="I71" s="4"/>
      <c r="J71" s="4"/>
      <c r="K71" s="4"/>
      <c r="L71" s="4"/>
      <c r="M71" s="27"/>
      <c r="N71" s="4"/>
      <c r="O71" s="4"/>
      <c r="P71" s="4"/>
    </row>
    <row r="72" spans="6:8" ht="12.75">
      <c r="F72" s="4"/>
      <c r="G72" s="4"/>
      <c r="H72" s="4"/>
    </row>
    <row r="73" spans="6:8" ht="12.75">
      <c r="F73" s="4"/>
      <c r="G73" s="4"/>
      <c r="H73" s="4"/>
    </row>
    <row r="74" spans="6:8" ht="12.75">
      <c r="F74" s="4"/>
      <c r="G74" s="4"/>
      <c r="H74" s="4"/>
    </row>
    <row r="75" spans="6:8" ht="12.75">
      <c r="F75" s="4"/>
      <c r="G75" s="4"/>
      <c r="H75" s="4"/>
    </row>
    <row r="76" spans="6:8" ht="12.75">
      <c r="F76" s="4"/>
      <c r="G76" s="4"/>
      <c r="H76" s="4"/>
    </row>
    <row r="77" spans="6:8" ht="12.75">
      <c r="F77" s="4"/>
      <c r="G77" s="4"/>
      <c r="H77" s="4"/>
    </row>
    <row r="78" spans="6:8" ht="12.75">
      <c r="F78" s="4"/>
      <c r="G78" s="4"/>
      <c r="H78" s="4"/>
    </row>
    <row r="79" spans="6:8" ht="12.75">
      <c r="F79" s="4"/>
      <c r="G79" s="4"/>
      <c r="H79" s="4"/>
    </row>
    <row r="80" spans="6:8" ht="12.75">
      <c r="F80" s="4"/>
      <c r="G80" s="4"/>
      <c r="H80" s="4"/>
    </row>
    <row r="81" spans="6:8" ht="12.75">
      <c r="F81" s="4"/>
      <c r="G81" s="4"/>
      <c r="H81" s="4"/>
    </row>
    <row r="82" spans="6:8" ht="12.75">
      <c r="F82" s="4"/>
      <c r="G82" s="4"/>
      <c r="H82" s="4"/>
    </row>
    <row r="83" spans="6:8" ht="12.75">
      <c r="F83" s="4"/>
      <c r="G83" s="4"/>
      <c r="H83" s="4"/>
    </row>
    <row r="84" spans="6:8" ht="12.75">
      <c r="F84" s="4"/>
      <c r="G84" s="4"/>
      <c r="H84" s="4"/>
    </row>
    <row r="85" spans="6:8" ht="12.75">
      <c r="F85" s="4"/>
      <c r="G85" s="4"/>
      <c r="H85" s="4"/>
    </row>
    <row r="86" spans="6:8" ht="12.75">
      <c r="F86" s="4"/>
      <c r="G86" s="4"/>
      <c r="H86" s="4"/>
    </row>
    <row r="87" spans="6:8" ht="12.75">
      <c r="F87" s="4"/>
      <c r="G87" s="4"/>
      <c r="H87" s="4"/>
    </row>
    <row r="88" spans="6:8" ht="12.75">
      <c r="F88" s="4"/>
      <c r="G88" s="4"/>
      <c r="H88" s="4"/>
    </row>
    <row r="89" spans="6:8" ht="12.75">
      <c r="F89" s="4"/>
      <c r="G89" s="4"/>
      <c r="H89" s="4"/>
    </row>
    <row r="90" spans="6:8" ht="12.75">
      <c r="F90" s="4"/>
      <c r="G90" s="4"/>
      <c r="H90" s="4"/>
    </row>
    <row r="91" spans="6:8" ht="12.75">
      <c r="F91" s="4"/>
      <c r="G91" s="4"/>
      <c r="H91" s="4"/>
    </row>
    <row r="92" spans="6:8" ht="12.75">
      <c r="F92" s="4"/>
      <c r="G92" s="4"/>
      <c r="H92" s="4"/>
    </row>
    <row r="93" spans="6:8" ht="12.75">
      <c r="F93" s="4"/>
      <c r="G93" s="4"/>
      <c r="H93" s="4"/>
    </row>
    <row r="94" spans="6:8" ht="12.75">
      <c r="F94" s="4"/>
      <c r="G94" s="4"/>
      <c r="H94" s="4"/>
    </row>
    <row r="95" spans="6:8" ht="12.75">
      <c r="F95" s="4"/>
      <c r="G95" s="4"/>
      <c r="H95" s="4"/>
    </row>
    <row r="96" spans="6:8" ht="12.75">
      <c r="F96" s="4"/>
      <c r="G96" s="4"/>
      <c r="H96" s="4"/>
    </row>
    <row r="97" spans="6:8" ht="12.75">
      <c r="F97" s="4"/>
      <c r="G97" s="4"/>
      <c r="H97" s="4"/>
    </row>
    <row r="98" spans="6:8" ht="12.75">
      <c r="F98" s="4"/>
      <c r="G98" s="4"/>
      <c r="H98" s="4"/>
    </row>
    <row r="99" spans="6:8" ht="12.75">
      <c r="F99" s="4"/>
      <c r="G99" s="4"/>
      <c r="H99" s="4"/>
    </row>
    <row r="100" spans="6:8" ht="12.75">
      <c r="F100" s="4"/>
      <c r="G100" s="4"/>
      <c r="H100" s="4"/>
    </row>
    <row r="101" spans="6:8" ht="12.75">
      <c r="F101" s="4"/>
      <c r="G101" s="4"/>
      <c r="H101" s="4"/>
    </row>
    <row r="102" spans="6:8" ht="12.75">
      <c r="F102" s="4"/>
      <c r="G102" s="4"/>
      <c r="H102" s="4"/>
    </row>
    <row r="103" spans="6:8" ht="12.75">
      <c r="F103" s="4"/>
      <c r="G103" s="4"/>
      <c r="H103" s="4"/>
    </row>
    <row r="104" spans="6:8" ht="12.75">
      <c r="F104" s="4"/>
      <c r="G104" s="4"/>
      <c r="H104" s="4"/>
    </row>
    <row r="105" spans="6:8" ht="12.75">
      <c r="F105" s="4"/>
      <c r="G105" s="4"/>
      <c r="H105" s="4"/>
    </row>
    <row r="106" spans="6:8" ht="12.75">
      <c r="F106" s="4"/>
      <c r="G106" s="4"/>
      <c r="H106" s="4"/>
    </row>
    <row r="107" spans="6:8" ht="12.75">
      <c r="F107" s="4"/>
      <c r="G107" s="4"/>
      <c r="H107" s="4"/>
    </row>
    <row r="108" spans="6:8" ht="12.75">
      <c r="F108" s="4"/>
      <c r="G108" s="4"/>
      <c r="H108" s="4"/>
    </row>
    <row r="109" spans="6:8" ht="12.75">
      <c r="F109" s="4"/>
      <c r="G109" s="4"/>
      <c r="H109" s="4"/>
    </row>
    <row r="110" spans="6:8" ht="12.75">
      <c r="F110" s="4"/>
      <c r="G110" s="4"/>
      <c r="H110" s="4"/>
    </row>
    <row r="111" spans="6:8" ht="12.75">
      <c r="F111" s="4"/>
      <c r="G111" s="4"/>
      <c r="H111" s="4"/>
    </row>
    <row r="112" spans="6:8" ht="12.75">
      <c r="F112" s="4"/>
      <c r="G112" s="4"/>
      <c r="H112" s="4"/>
    </row>
    <row r="113" spans="6:8" ht="12.75">
      <c r="F113" s="4"/>
      <c r="G113" s="4"/>
      <c r="H113" s="4"/>
    </row>
    <row r="114" spans="6:8" ht="12.75">
      <c r="F114" s="4"/>
      <c r="G114" s="4"/>
      <c r="H114" s="4"/>
    </row>
    <row r="115" spans="6:8" ht="12.75">
      <c r="F115" s="4"/>
      <c r="G115" s="4"/>
      <c r="H115" s="4"/>
    </row>
    <row r="116" spans="6:8" ht="12.75">
      <c r="F116" s="4"/>
      <c r="G116" s="4"/>
      <c r="H116" s="4"/>
    </row>
    <row r="117" spans="6:8" ht="12.75">
      <c r="F117" s="4"/>
      <c r="G117" s="4"/>
      <c r="H117" s="4"/>
    </row>
    <row r="118" spans="6:8" ht="12.75">
      <c r="F118" s="4"/>
      <c r="G118" s="4"/>
      <c r="H118" s="4"/>
    </row>
    <row r="119" spans="6:8" ht="12.75">
      <c r="F119" s="4"/>
      <c r="G119" s="4"/>
      <c r="H119" s="4"/>
    </row>
    <row r="120" spans="6:8" ht="12.75">
      <c r="F120" s="4"/>
      <c r="G120" s="4"/>
      <c r="H120" s="4"/>
    </row>
    <row r="121" spans="6:8" ht="12.75">
      <c r="F121" s="4"/>
      <c r="G121" s="4"/>
      <c r="H121" s="4"/>
    </row>
    <row r="122" spans="6:8" ht="12.75">
      <c r="F122" s="4"/>
      <c r="G122" s="4"/>
      <c r="H122" s="4"/>
    </row>
    <row r="123" spans="6:8" ht="12.75">
      <c r="F123" s="4"/>
      <c r="G123" s="4"/>
      <c r="H123" s="4"/>
    </row>
    <row r="124" spans="6:8" ht="12.75">
      <c r="F124" s="4"/>
      <c r="G124" s="4"/>
      <c r="H124" s="4"/>
    </row>
    <row r="125" spans="6:8" ht="12.75">
      <c r="F125" s="4"/>
      <c r="G125" s="4"/>
      <c r="H125" s="4"/>
    </row>
    <row r="126" spans="6:8" ht="12.75">
      <c r="F126" s="4"/>
      <c r="G126" s="4"/>
      <c r="H126" s="4"/>
    </row>
    <row r="127" spans="6:8" ht="12.75">
      <c r="F127" s="4"/>
      <c r="G127" s="4"/>
      <c r="H127" s="4"/>
    </row>
    <row r="128" spans="6:8" ht="12.75">
      <c r="F128" s="4"/>
      <c r="G128" s="4"/>
      <c r="H128" s="4"/>
    </row>
    <row r="129" spans="6:8" ht="12.75">
      <c r="F129" s="4"/>
      <c r="G129" s="4"/>
      <c r="H129" s="4"/>
    </row>
    <row r="130" spans="6:8" ht="12.75">
      <c r="F130" s="4"/>
      <c r="G130" s="4"/>
      <c r="H130" s="4"/>
    </row>
    <row r="131" spans="6:8" ht="12.75">
      <c r="F131" s="4"/>
      <c r="G131" s="4"/>
      <c r="H131" s="4"/>
    </row>
    <row r="132" spans="6:8" ht="12.75">
      <c r="F132" s="4"/>
      <c r="G132" s="4"/>
      <c r="H132" s="4"/>
    </row>
    <row r="133" spans="6:8" ht="12.75">
      <c r="F133" s="4"/>
      <c r="G133" s="4"/>
      <c r="H133" s="4"/>
    </row>
    <row r="134" spans="6:8" ht="12.75">
      <c r="F134" s="4"/>
      <c r="G134" s="4"/>
      <c r="H134" s="4"/>
    </row>
    <row r="135" spans="6:8" ht="12.75">
      <c r="F135" s="4"/>
      <c r="G135" s="4"/>
      <c r="H135" s="4"/>
    </row>
    <row r="136" spans="6:8" ht="12.75">
      <c r="F136" s="4"/>
      <c r="G136" s="4"/>
      <c r="H136" s="4"/>
    </row>
    <row r="137" spans="6:8" ht="12.75">
      <c r="F137" s="4"/>
      <c r="G137" s="4"/>
      <c r="H137" s="4"/>
    </row>
    <row r="138" spans="6:8" ht="12.75">
      <c r="F138" s="4"/>
      <c r="G138" s="4"/>
      <c r="H138" s="4"/>
    </row>
    <row r="139" spans="6:8" ht="12.75">
      <c r="F139" s="4"/>
      <c r="G139" s="4"/>
      <c r="H139" s="4"/>
    </row>
    <row r="140" spans="6:8" ht="12.75">
      <c r="F140" s="4"/>
      <c r="G140" s="4"/>
      <c r="H140" s="4"/>
    </row>
    <row r="141" spans="6:8" ht="12.75">
      <c r="F141" s="4"/>
      <c r="G141" s="4"/>
      <c r="H141" s="4"/>
    </row>
    <row r="142" spans="6:8" ht="12.75">
      <c r="F142" s="4"/>
      <c r="G142" s="4"/>
      <c r="H142" s="4"/>
    </row>
    <row r="143" spans="6:8" ht="12.75">
      <c r="F143" s="4"/>
      <c r="G143" s="4"/>
      <c r="H143" s="4"/>
    </row>
    <row r="144" spans="6:8" ht="12.75">
      <c r="F144" s="4"/>
      <c r="G144" s="4"/>
      <c r="H144" s="4"/>
    </row>
    <row r="145" spans="6:8" ht="12.75">
      <c r="F145" s="4"/>
      <c r="G145" s="4"/>
      <c r="H145" s="4"/>
    </row>
    <row r="146" spans="6:8" ht="12.75">
      <c r="F146" s="4"/>
      <c r="G146" s="4"/>
      <c r="H146" s="4"/>
    </row>
    <row r="147" spans="6:8" ht="12.75">
      <c r="F147" s="4"/>
      <c r="G147" s="4"/>
      <c r="H147" s="4"/>
    </row>
    <row r="148" spans="6:8" ht="12.75">
      <c r="F148" s="4"/>
      <c r="G148" s="4"/>
      <c r="H148" s="4"/>
    </row>
    <row r="149" spans="6:8" ht="12.75">
      <c r="F149" s="4"/>
      <c r="G149" s="4"/>
      <c r="H149" s="4"/>
    </row>
    <row r="150" spans="6:8" ht="12.75">
      <c r="F150" s="4"/>
      <c r="G150" s="4"/>
      <c r="H150" s="4"/>
    </row>
    <row r="151" spans="6:8" ht="12.75">
      <c r="F151" s="4"/>
      <c r="G151" s="4"/>
      <c r="H151" s="4"/>
    </row>
    <row r="152" spans="6:8" ht="12.75">
      <c r="F152" s="4"/>
      <c r="G152" s="4"/>
      <c r="H152" s="4"/>
    </row>
    <row r="153" spans="6:8" ht="12.75">
      <c r="F153" s="4"/>
      <c r="G153" s="4"/>
      <c r="H153" s="4"/>
    </row>
    <row r="154" spans="6:8" ht="12.75">
      <c r="F154" s="4"/>
      <c r="G154" s="4"/>
      <c r="H154" s="4"/>
    </row>
    <row r="155" spans="6:8" ht="12.75">
      <c r="F155" s="4"/>
      <c r="G155" s="4"/>
      <c r="H155" s="4"/>
    </row>
    <row r="156" spans="6:8" ht="12.75">
      <c r="F156" s="4"/>
      <c r="G156" s="4"/>
      <c r="H156" s="4"/>
    </row>
    <row r="157" spans="6:8" ht="12.75">
      <c r="F157" s="4"/>
      <c r="G157" s="4"/>
      <c r="H157" s="4"/>
    </row>
    <row r="158" spans="6:8" ht="12.75">
      <c r="F158" s="4"/>
      <c r="G158" s="4"/>
      <c r="H158" s="4"/>
    </row>
    <row r="159" spans="6:8" ht="12.75">
      <c r="F159" s="4"/>
      <c r="G159" s="4"/>
      <c r="H159" s="4"/>
    </row>
    <row r="160" spans="6:8" ht="12.75">
      <c r="F160" s="4"/>
      <c r="G160" s="4"/>
      <c r="H160" s="4"/>
    </row>
    <row r="161" spans="6:8" ht="12.75">
      <c r="F161" s="4"/>
      <c r="G161" s="4"/>
      <c r="H161" s="4"/>
    </row>
    <row r="162" spans="6:8" ht="12.75">
      <c r="F162" s="4"/>
      <c r="G162" s="4"/>
      <c r="H162" s="4"/>
    </row>
    <row r="163" spans="6:8" ht="12.75">
      <c r="F163" s="4"/>
      <c r="G163" s="4"/>
      <c r="H163" s="4"/>
    </row>
    <row r="164" spans="6:8" ht="12.75">
      <c r="F164" s="4"/>
      <c r="G164" s="4"/>
      <c r="H164" s="4"/>
    </row>
    <row r="165" spans="6:8" ht="12.75">
      <c r="F165" s="4"/>
      <c r="G165" s="4"/>
      <c r="H165" s="4"/>
    </row>
    <row r="166" spans="6:8" ht="12.75">
      <c r="F166" s="4"/>
      <c r="G166" s="4"/>
      <c r="H166" s="4"/>
    </row>
    <row r="167" spans="6:8" ht="12.75">
      <c r="F167" s="4"/>
      <c r="G167" s="4"/>
      <c r="H167" s="4"/>
    </row>
    <row r="168" spans="6:8" ht="12.75">
      <c r="F168" s="4"/>
      <c r="G168" s="4"/>
      <c r="H168" s="4"/>
    </row>
    <row r="169" spans="6:8" ht="12.75">
      <c r="F169" s="4"/>
      <c r="G169" s="4"/>
      <c r="H169" s="4"/>
    </row>
    <row r="170" spans="6:8" ht="12.75">
      <c r="F170" s="4"/>
      <c r="G170" s="4"/>
      <c r="H170" s="4"/>
    </row>
    <row r="171" spans="6:8" ht="12.75">
      <c r="F171" s="4"/>
      <c r="G171" s="4"/>
      <c r="H171" s="4"/>
    </row>
    <row r="172" spans="6:8" ht="12.75">
      <c r="F172" s="4"/>
      <c r="G172" s="4"/>
      <c r="H172" s="4"/>
    </row>
    <row r="173" spans="6:8" ht="12.75">
      <c r="F173" s="4"/>
      <c r="G173" s="4"/>
      <c r="H173" s="4"/>
    </row>
    <row r="174" spans="6:8" ht="12.75">
      <c r="F174" s="4"/>
      <c r="G174" s="4"/>
      <c r="H174" s="4"/>
    </row>
    <row r="175" spans="6:8" ht="12.75">
      <c r="F175" s="4"/>
      <c r="G175" s="4"/>
      <c r="H175" s="4"/>
    </row>
    <row r="176" spans="6:8" ht="12.75">
      <c r="F176" s="4"/>
      <c r="G176" s="4"/>
      <c r="H176" s="4"/>
    </row>
    <row r="177" spans="6:8" ht="12.75">
      <c r="F177" s="4"/>
      <c r="G177" s="4"/>
      <c r="H177" s="4"/>
    </row>
    <row r="178" spans="6:8" ht="12.75">
      <c r="F178" s="4"/>
      <c r="G178" s="4"/>
      <c r="H178" s="4"/>
    </row>
    <row r="179" spans="6:8" ht="12.75">
      <c r="F179" s="4"/>
      <c r="G179" s="4"/>
      <c r="H179" s="4"/>
    </row>
    <row r="180" spans="6:8" ht="12.75">
      <c r="F180" s="4"/>
      <c r="G180" s="4"/>
      <c r="H180" s="4"/>
    </row>
    <row r="181" spans="6:8" ht="12.75">
      <c r="F181" s="4"/>
      <c r="G181" s="4"/>
      <c r="H181" s="4"/>
    </row>
    <row r="182" spans="6:8" ht="12.75">
      <c r="F182" s="4"/>
      <c r="G182" s="4"/>
      <c r="H182" s="4"/>
    </row>
    <row r="183" spans="6:8" ht="12.75">
      <c r="F183" s="4"/>
      <c r="G183" s="4"/>
      <c r="H183" s="4"/>
    </row>
    <row r="184" spans="6:8" ht="12.75">
      <c r="F184" s="4"/>
      <c r="G184" s="4"/>
      <c r="H184" s="4"/>
    </row>
    <row r="185" spans="6:8" ht="12.75">
      <c r="F185" s="4"/>
      <c r="G185" s="4"/>
      <c r="H185" s="4"/>
    </row>
    <row r="186" spans="6:8" ht="12.75">
      <c r="F186" s="4"/>
      <c r="G186" s="4"/>
      <c r="H186" s="4"/>
    </row>
    <row r="187" spans="6:8" ht="12.75">
      <c r="F187" s="4"/>
      <c r="G187" s="4"/>
      <c r="H187" s="4"/>
    </row>
    <row r="188" spans="6:8" ht="12.75">
      <c r="F188" s="4"/>
      <c r="G188" s="4"/>
      <c r="H188" s="4"/>
    </row>
    <row r="189" spans="6:8" ht="12.75">
      <c r="F189" s="4"/>
      <c r="G189" s="4"/>
      <c r="H189" s="4"/>
    </row>
    <row r="190" spans="6:8" ht="12.75">
      <c r="F190" s="4"/>
      <c r="G190" s="4"/>
      <c r="H190" s="4"/>
    </row>
    <row r="191" spans="6:8" ht="12.75">
      <c r="F191" s="4"/>
      <c r="G191" s="4"/>
      <c r="H191" s="4"/>
    </row>
    <row r="192" spans="6:8" ht="12.75">
      <c r="F192" s="4"/>
      <c r="G192" s="4"/>
      <c r="H192" s="4"/>
    </row>
    <row r="193" spans="6:8" ht="12.75">
      <c r="F193" s="4"/>
      <c r="G193" s="4"/>
      <c r="H193" s="4"/>
    </row>
    <row r="194" spans="6:8" ht="12.75">
      <c r="F194" s="4"/>
      <c r="G194" s="4"/>
      <c r="H194" s="4"/>
    </row>
    <row r="195" spans="6:8" ht="12.75">
      <c r="F195" s="4"/>
      <c r="G195" s="4"/>
      <c r="H195" s="4"/>
    </row>
    <row r="196" spans="6:8" ht="12.75">
      <c r="F196" s="4"/>
      <c r="G196" s="4"/>
      <c r="H196" s="4"/>
    </row>
    <row r="197" spans="6:8" ht="12.75">
      <c r="F197" s="4"/>
      <c r="G197" s="4"/>
      <c r="H197" s="4"/>
    </row>
    <row r="198" spans="6:8" ht="12.75">
      <c r="F198" s="4"/>
      <c r="G198" s="4"/>
      <c r="H198" s="4"/>
    </row>
    <row r="199" spans="6:8" ht="12.75">
      <c r="F199" s="4"/>
      <c r="G199" s="4"/>
      <c r="H199" s="4"/>
    </row>
    <row r="200" spans="6:8" ht="12.75">
      <c r="F200" s="4"/>
      <c r="G200" s="4"/>
      <c r="H200" s="4"/>
    </row>
    <row r="201" spans="6:8" ht="12.75">
      <c r="F201" s="4"/>
      <c r="G201" s="4"/>
      <c r="H201" s="4"/>
    </row>
    <row r="202" spans="6:8" ht="12.75">
      <c r="F202" s="4"/>
      <c r="G202" s="4"/>
      <c r="H202" s="4"/>
    </row>
    <row r="203" spans="6:8" ht="12.75">
      <c r="F203" s="4"/>
      <c r="G203" s="4"/>
      <c r="H203" s="4"/>
    </row>
    <row r="204" spans="6:8" ht="12.75">
      <c r="F204" s="4"/>
      <c r="G204" s="4"/>
      <c r="H204" s="4"/>
    </row>
    <row r="205" spans="6:8" ht="12.75">
      <c r="F205" s="4"/>
      <c r="G205" s="4"/>
      <c r="H205" s="4"/>
    </row>
    <row r="206" spans="6:8" ht="12.75">
      <c r="F206" s="4"/>
      <c r="G206" s="4"/>
      <c r="H206" s="4"/>
    </row>
    <row r="207" spans="6:8" ht="12.75">
      <c r="F207" s="4"/>
      <c r="G207" s="4"/>
      <c r="H207" s="4"/>
    </row>
  </sheetData>
  <sheetProtection/>
  <printOptions gridLines="1"/>
  <pageMargins left="0.1968503937007874" right="0" top="0.984251968503937" bottom="0.5905511811023623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9">
      <selection activeCell="A37" sqref="A37"/>
    </sheetView>
  </sheetViews>
  <sheetFormatPr defaultColWidth="9.140625" defaultRowHeight="12.75"/>
  <cols>
    <col min="1" max="1" width="28.7109375" style="0" customWidth="1"/>
    <col min="2" max="2" width="13.8515625" style="0" customWidth="1"/>
    <col min="3" max="3" width="12.140625" style="0" customWidth="1"/>
    <col min="4" max="4" width="12.7109375" style="0" customWidth="1"/>
    <col min="5" max="5" width="13.28125" style="0" customWidth="1"/>
    <col min="6" max="6" width="24.57421875" style="0" customWidth="1"/>
    <col min="7" max="7" width="17.8515625" style="0" customWidth="1"/>
    <col min="8" max="8" width="12.8515625" style="0" customWidth="1"/>
    <col min="9" max="9" width="14.00390625" style="0" customWidth="1"/>
    <col min="10" max="10" width="14.140625" style="0" customWidth="1"/>
  </cols>
  <sheetData>
    <row r="1" spans="3:7" ht="12.75">
      <c r="C1" s="4" t="s">
        <v>124</v>
      </c>
      <c r="D1" s="130"/>
      <c r="E1" s="130"/>
      <c r="F1" s="130" t="s">
        <v>169</v>
      </c>
      <c r="G1" s="4"/>
    </row>
    <row r="3" spans="2:6" ht="15.75">
      <c r="B3" t="s">
        <v>44</v>
      </c>
      <c r="C3" s="26"/>
      <c r="D3" s="26"/>
      <c r="E3" s="26"/>
      <c r="F3" s="26"/>
    </row>
    <row r="4" ht="13.5" thickBot="1"/>
    <row r="5" spans="1:10" ht="12.75">
      <c r="A5" s="51" t="s">
        <v>45</v>
      </c>
      <c r="B5" s="7" t="s">
        <v>46</v>
      </c>
      <c r="C5" s="7"/>
      <c r="D5" s="7"/>
      <c r="E5" s="8"/>
      <c r="F5" s="8"/>
      <c r="G5" s="6"/>
      <c r="H5" s="7" t="s">
        <v>47</v>
      </c>
      <c r="I5" s="7"/>
      <c r="J5" s="8"/>
    </row>
    <row r="6" spans="1:10" ht="12.75">
      <c r="A6" s="52" t="s">
        <v>48</v>
      </c>
      <c r="B6" s="19" t="s">
        <v>49</v>
      </c>
      <c r="C6" s="19" t="s">
        <v>50</v>
      </c>
      <c r="D6" s="19"/>
      <c r="E6" s="13" t="s">
        <v>51</v>
      </c>
      <c r="F6" s="11" t="s">
        <v>52</v>
      </c>
      <c r="G6" s="9" t="s">
        <v>53</v>
      </c>
      <c r="H6" s="10" t="s">
        <v>54</v>
      </c>
      <c r="I6" s="10"/>
      <c r="J6" s="11" t="s">
        <v>53</v>
      </c>
    </row>
    <row r="7" spans="1:10" ht="12.75">
      <c r="A7" s="52"/>
      <c r="B7" s="74" t="s">
        <v>164</v>
      </c>
      <c r="C7" s="19" t="s">
        <v>55</v>
      </c>
      <c r="D7" s="19" t="s">
        <v>56</v>
      </c>
      <c r="E7" s="340" t="s">
        <v>165</v>
      </c>
      <c r="F7" s="11"/>
      <c r="G7" s="73" t="s">
        <v>164</v>
      </c>
      <c r="H7" s="10" t="s">
        <v>57</v>
      </c>
      <c r="I7" s="10" t="s">
        <v>58</v>
      </c>
      <c r="J7" s="341" t="s">
        <v>166</v>
      </c>
    </row>
    <row r="8" spans="1:10" ht="13.5" thickBot="1">
      <c r="A8" s="53"/>
      <c r="B8" s="40"/>
      <c r="C8" s="40"/>
      <c r="D8" s="40" t="s">
        <v>143</v>
      </c>
      <c r="E8" s="42"/>
      <c r="F8" s="15"/>
      <c r="G8" s="14"/>
      <c r="H8" s="16"/>
      <c r="I8" s="16" t="s">
        <v>127</v>
      </c>
      <c r="J8" s="15"/>
    </row>
    <row r="9" spans="1:10" ht="12.75">
      <c r="A9" s="52" t="s">
        <v>59</v>
      </c>
      <c r="B9" s="43"/>
      <c r="C9" s="45"/>
      <c r="D9" s="45"/>
      <c r="E9" s="44"/>
      <c r="F9" s="10" t="s">
        <v>60</v>
      </c>
      <c r="G9" s="6"/>
      <c r="H9" s="7"/>
      <c r="I9" s="7"/>
      <c r="J9" s="8"/>
    </row>
    <row r="10" spans="1:10" ht="12.75">
      <c r="A10" s="52"/>
      <c r="B10" s="17"/>
      <c r="C10" s="19"/>
      <c r="D10" s="19"/>
      <c r="E10" s="13"/>
      <c r="F10" s="10"/>
      <c r="G10" s="9"/>
      <c r="H10" s="10"/>
      <c r="I10" s="10"/>
      <c r="J10" s="11"/>
    </row>
    <row r="11" spans="1:10" ht="12.75">
      <c r="A11" s="54" t="s">
        <v>61</v>
      </c>
      <c r="B11" s="17"/>
      <c r="C11" s="19"/>
      <c r="D11" s="19"/>
      <c r="E11" s="13"/>
      <c r="F11" s="10" t="s">
        <v>62</v>
      </c>
      <c r="G11" s="9"/>
      <c r="H11" s="10"/>
      <c r="I11" s="10"/>
      <c r="J11" s="11"/>
    </row>
    <row r="12" spans="1:10" ht="12.75">
      <c r="A12" s="52"/>
      <c r="B12" s="17"/>
      <c r="C12" s="19"/>
      <c r="D12" s="19"/>
      <c r="E12" s="13"/>
      <c r="F12" s="19"/>
      <c r="G12" s="17"/>
      <c r="H12" s="19"/>
      <c r="I12" s="19"/>
      <c r="J12" s="13"/>
    </row>
    <row r="13" spans="1:10" ht="12.75">
      <c r="A13" s="52" t="s">
        <v>63</v>
      </c>
      <c r="B13" s="23">
        <v>837176.64</v>
      </c>
      <c r="C13" s="19"/>
      <c r="D13" s="19"/>
      <c r="E13" s="12">
        <v>837176.64</v>
      </c>
      <c r="F13" s="19"/>
      <c r="G13" s="17"/>
      <c r="H13" s="19"/>
      <c r="I13" s="19"/>
      <c r="J13" s="13"/>
    </row>
    <row r="14" spans="1:10" ht="12.75">
      <c r="A14" s="52"/>
      <c r="B14" s="17"/>
      <c r="C14" s="19"/>
      <c r="D14" s="19"/>
      <c r="E14" s="13"/>
      <c r="F14" s="19"/>
      <c r="G14" s="17"/>
      <c r="H14" s="19"/>
      <c r="I14" s="19"/>
      <c r="J14" s="13"/>
    </row>
    <row r="15" spans="1:10" ht="12.75">
      <c r="A15" s="52" t="s">
        <v>64</v>
      </c>
      <c r="B15" s="17"/>
      <c r="C15" s="19"/>
      <c r="D15" s="19"/>
      <c r="E15" s="13"/>
      <c r="F15" s="19"/>
      <c r="G15" s="17"/>
      <c r="H15" s="19"/>
      <c r="I15" s="19"/>
      <c r="J15" s="13"/>
    </row>
    <row r="16" spans="1:10" ht="12.75">
      <c r="A16" s="52"/>
      <c r="B16" s="17"/>
      <c r="C16" s="19"/>
      <c r="D16" s="19"/>
      <c r="E16" s="13"/>
      <c r="F16" s="19"/>
      <c r="G16" s="17"/>
      <c r="H16" s="19"/>
      <c r="I16" s="19"/>
      <c r="J16" s="13"/>
    </row>
    <row r="17" spans="1:10" ht="12.75">
      <c r="A17" s="52" t="s">
        <v>65</v>
      </c>
      <c r="B17" s="17"/>
      <c r="C17" s="19"/>
      <c r="D17" s="19"/>
      <c r="E17" s="13"/>
      <c r="F17" s="19"/>
      <c r="G17" s="17"/>
      <c r="H17" s="19"/>
      <c r="I17" s="19"/>
      <c r="J17" s="13"/>
    </row>
    <row r="18" spans="1:10" ht="12.75">
      <c r="A18" s="52"/>
      <c r="B18" s="17"/>
      <c r="C18" s="19"/>
      <c r="D18" s="19"/>
      <c r="E18" s="13"/>
      <c r="F18" s="19"/>
      <c r="G18" s="17"/>
      <c r="H18" s="19"/>
      <c r="I18" s="19"/>
      <c r="J18" s="13"/>
    </row>
    <row r="19" spans="1:10" ht="12.75">
      <c r="A19" s="52"/>
      <c r="B19" s="17"/>
      <c r="C19" s="19"/>
      <c r="D19" s="19"/>
      <c r="E19" s="13"/>
      <c r="F19" s="19"/>
      <c r="G19" s="17"/>
      <c r="H19" s="19"/>
      <c r="I19" s="19"/>
      <c r="J19" s="13"/>
    </row>
    <row r="20" spans="1:10" ht="12.75">
      <c r="A20" s="52" t="s">
        <v>66</v>
      </c>
      <c r="B20" s="17"/>
      <c r="C20" s="19"/>
      <c r="D20" s="19"/>
      <c r="E20" s="13"/>
      <c r="F20" s="19"/>
      <c r="G20" s="17"/>
      <c r="H20" s="19"/>
      <c r="I20" s="19"/>
      <c r="J20" s="13"/>
    </row>
    <row r="21" spans="1:10" ht="12.75">
      <c r="A21" s="52"/>
      <c r="B21" s="17"/>
      <c r="C21" s="19"/>
      <c r="D21" s="19"/>
      <c r="E21" s="13"/>
      <c r="F21" s="19"/>
      <c r="G21" s="17"/>
      <c r="H21" s="19"/>
      <c r="I21" s="19"/>
      <c r="J21" s="13"/>
    </row>
    <row r="22" spans="1:10" ht="12.75">
      <c r="A22" s="52" t="s">
        <v>67</v>
      </c>
      <c r="B22" s="85">
        <v>143574.57</v>
      </c>
      <c r="C22" s="24"/>
      <c r="D22" s="182">
        <f>SUM(B22-E22)</f>
        <v>47375.07000000001</v>
      </c>
      <c r="E22" s="186">
        <v>96199.5</v>
      </c>
      <c r="F22" s="188" t="s">
        <v>68</v>
      </c>
      <c r="G22" s="187"/>
      <c r="H22" s="188"/>
      <c r="I22" s="188"/>
      <c r="J22" s="13"/>
    </row>
    <row r="23" spans="1:10" ht="12.75">
      <c r="A23" s="52" t="s">
        <v>69</v>
      </c>
      <c r="B23" s="88">
        <v>195172.64</v>
      </c>
      <c r="C23" s="24">
        <v>418248.42</v>
      </c>
      <c r="D23" s="339">
        <v>37653.3</v>
      </c>
      <c r="E23" s="215">
        <f>SUM(B23-D23+C23)</f>
        <v>575767.76</v>
      </c>
      <c r="F23" s="190" t="s">
        <v>171</v>
      </c>
      <c r="G23" s="185">
        <v>63541.87</v>
      </c>
      <c r="H23" s="189">
        <v>339414.7</v>
      </c>
      <c r="I23" s="181">
        <v>50412.1</v>
      </c>
      <c r="J23" s="213">
        <f>SUM(G23+H23-I23)</f>
        <v>352544.47000000003</v>
      </c>
    </row>
    <row r="24" spans="1:10" ht="13.5" thickBot="1">
      <c r="A24" s="52"/>
      <c r="B24" s="98"/>
      <c r="C24" s="99"/>
      <c r="D24" s="216"/>
      <c r="E24" s="217"/>
      <c r="F24" s="188"/>
      <c r="G24" s="187"/>
      <c r="H24" s="188" t="s">
        <v>118</v>
      </c>
      <c r="I24" s="188"/>
      <c r="J24" s="13"/>
    </row>
    <row r="25" spans="1:10" ht="13.5" thickBot="1">
      <c r="A25" s="55" t="s">
        <v>71</v>
      </c>
      <c r="B25" s="30">
        <f>SUM(B13:B24)</f>
        <v>1175923.85</v>
      </c>
      <c r="C25" s="30">
        <f>SUM(C22:C24)</f>
        <v>418248.42</v>
      </c>
      <c r="D25" s="218">
        <f>SUM(D22:D24)</f>
        <v>85028.37000000001</v>
      </c>
      <c r="E25" s="219">
        <f>SUM(E13:E24)</f>
        <v>1509143.9</v>
      </c>
      <c r="F25" s="220" t="s">
        <v>72</v>
      </c>
      <c r="G25" s="221">
        <f>SUM(G23:G24)</f>
        <v>63541.87</v>
      </c>
      <c r="H25" s="222">
        <f>SUM(H23:H24)</f>
        <v>339414.7</v>
      </c>
      <c r="I25" s="223">
        <v>50412.1</v>
      </c>
      <c r="J25" s="212">
        <v>352544.47</v>
      </c>
    </row>
    <row r="26" spans="1:10" ht="13.5" thickBot="1">
      <c r="A26" s="52"/>
      <c r="B26" s="19"/>
      <c r="C26" s="19"/>
      <c r="D26" s="188"/>
      <c r="E26" s="184"/>
      <c r="F26" s="188"/>
      <c r="G26" s="187"/>
      <c r="H26" s="188"/>
      <c r="I26" s="188"/>
      <c r="J26" s="13"/>
    </row>
    <row r="27" spans="1:10" ht="13.5" thickBot="1">
      <c r="A27" s="56" t="s">
        <v>72</v>
      </c>
      <c r="B27" s="214">
        <v>63541.87</v>
      </c>
      <c r="C27" s="65">
        <v>339414.7</v>
      </c>
      <c r="D27" s="223">
        <v>50412.1</v>
      </c>
      <c r="E27" s="224">
        <v>352544.47</v>
      </c>
      <c r="F27" s="188"/>
      <c r="G27" s="187"/>
      <c r="H27" s="188"/>
      <c r="I27" s="188"/>
      <c r="J27" s="13"/>
    </row>
    <row r="28" spans="1:10" ht="21.75" customHeight="1" thickBot="1">
      <c r="A28" s="63"/>
      <c r="B28" s="64"/>
      <c r="C28" s="65">
        <f>H26</f>
        <v>0</v>
      </c>
      <c r="D28" s="160"/>
      <c r="E28" s="161"/>
      <c r="F28" s="19"/>
      <c r="G28" s="185"/>
      <c r="H28" s="189"/>
      <c r="I28" s="228"/>
      <c r="J28" s="213"/>
    </row>
    <row r="29" spans="1:10" ht="21" customHeight="1" thickBot="1">
      <c r="A29" s="162"/>
      <c r="B29" s="164"/>
      <c r="C29" s="211"/>
      <c r="D29" s="68"/>
      <c r="E29" s="212"/>
      <c r="F29" s="19"/>
      <c r="G29" s="17"/>
      <c r="H29" s="19"/>
      <c r="I29" s="19"/>
      <c r="J29" s="13"/>
    </row>
    <row r="30" spans="1:10" ht="22.5" customHeight="1" thickBot="1">
      <c r="A30" s="35" t="s">
        <v>73</v>
      </c>
      <c r="B30" s="163">
        <f>SUM(B25-B27)</f>
        <v>1112381.98</v>
      </c>
      <c r="C30" s="163">
        <f>SUM(C25-C27)</f>
        <v>78833.71999999997</v>
      </c>
      <c r="D30" s="163">
        <f>SUM(D25-D27)</f>
        <v>34616.27000000001</v>
      </c>
      <c r="E30" s="60">
        <f>SUM(E25-E27)</f>
        <v>1156599.43</v>
      </c>
      <c r="F30" s="68"/>
      <c r="G30" s="40"/>
      <c r="H30" s="40"/>
      <c r="I30" s="40"/>
      <c r="J30" s="42"/>
    </row>
    <row r="31" spans="2:10" ht="12.75">
      <c r="B31" s="59"/>
      <c r="C31" s="4"/>
      <c r="D31" s="4"/>
      <c r="E31" s="4"/>
      <c r="F31" s="4"/>
      <c r="G31" s="4"/>
      <c r="H31" s="4"/>
      <c r="I31" s="4"/>
      <c r="J31" s="4"/>
    </row>
    <row r="32" spans="1:10" ht="12.75">
      <c r="A32" t="s">
        <v>173</v>
      </c>
      <c r="B32" s="4"/>
      <c r="C32" s="4"/>
      <c r="D32" s="225">
        <v>37536</v>
      </c>
      <c r="E32" s="4"/>
      <c r="F32" s="4"/>
      <c r="G32" s="4"/>
      <c r="H32" s="4"/>
      <c r="I32" s="225">
        <v>50294.8</v>
      </c>
      <c r="J32" s="4"/>
    </row>
    <row r="33" spans="1:10" ht="12.75">
      <c r="A33" s="165"/>
      <c r="B33" s="4"/>
      <c r="C33" s="4"/>
      <c r="D33" s="227">
        <v>117.3</v>
      </c>
      <c r="E33" s="342"/>
      <c r="F33" s="81"/>
      <c r="G33" s="81"/>
      <c r="H33" s="343"/>
      <c r="I33" s="226">
        <v>117.3</v>
      </c>
      <c r="J33" s="4"/>
    </row>
    <row r="34" spans="1:10" ht="12.75">
      <c r="A34" s="104"/>
      <c r="B34" s="22"/>
      <c r="C34" s="22"/>
      <c r="D34" s="225">
        <f>SUM(D32:D33)</f>
        <v>37653.3</v>
      </c>
      <c r="E34" s="22"/>
      <c r="F34" s="22"/>
      <c r="G34" s="81"/>
      <c r="H34" s="342"/>
      <c r="I34" s="225">
        <f>SUM(I32:I33)</f>
        <v>50412.100000000006</v>
      </c>
      <c r="J34" s="4"/>
    </row>
    <row r="35" spans="1:10" ht="12.75">
      <c r="A35" s="167"/>
      <c r="B35" s="22"/>
      <c r="C35" s="22"/>
      <c r="E35" s="22"/>
      <c r="F35" s="22"/>
      <c r="G35" s="4"/>
      <c r="H35" s="168"/>
      <c r="J35" s="4"/>
    </row>
    <row r="36" spans="1:10" ht="12.75">
      <c r="A36" s="2"/>
      <c r="B36" s="22"/>
      <c r="C36" s="22"/>
      <c r="D36" s="22"/>
      <c r="E36" s="22"/>
      <c r="F36" s="22"/>
      <c r="G36" s="4"/>
      <c r="H36" s="4"/>
      <c r="I36" s="4"/>
      <c r="J36" s="4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8.28125" style="0" customWidth="1"/>
    <col min="2" max="3" width="14.00390625" style="0" customWidth="1"/>
    <col min="4" max="4" width="13.00390625" style="0" customWidth="1"/>
    <col min="5" max="5" width="12.28125" style="0" customWidth="1"/>
    <col min="6" max="6" width="13.00390625" style="0" customWidth="1"/>
    <col min="7" max="7" width="19.7109375" style="0" customWidth="1"/>
    <col min="8" max="8" width="13.42187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3.8515625" style="0" customWidth="1"/>
  </cols>
  <sheetData>
    <row r="1" spans="3:8" ht="12.75">
      <c r="C1" s="4" t="s">
        <v>124</v>
      </c>
      <c r="D1" s="4"/>
      <c r="E1" s="4"/>
      <c r="F1" s="4"/>
      <c r="G1" s="105" t="s">
        <v>149</v>
      </c>
      <c r="H1" s="4"/>
    </row>
    <row r="3" spans="2:7" ht="15.75">
      <c r="B3" t="s">
        <v>44</v>
      </c>
      <c r="C3" s="26"/>
      <c r="D3" s="26"/>
      <c r="E3" s="26"/>
      <c r="F3" s="26"/>
      <c r="G3" s="26"/>
    </row>
    <row r="4" ht="13.5" thickBot="1"/>
    <row r="5" spans="1:12" ht="12.75">
      <c r="A5" s="51" t="s">
        <v>45</v>
      </c>
      <c r="B5" s="7" t="s">
        <v>46</v>
      </c>
      <c r="C5" s="7"/>
      <c r="D5" s="7"/>
      <c r="E5" s="7"/>
      <c r="F5" s="8"/>
      <c r="G5" s="8"/>
      <c r="H5" s="6"/>
      <c r="I5" s="7" t="s">
        <v>47</v>
      </c>
      <c r="J5" s="7"/>
      <c r="K5" s="7"/>
      <c r="L5" s="8"/>
    </row>
    <row r="6" spans="1:12" ht="12.75">
      <c r="A6" s="52" t="s">
        <v>48</v>
      </c>
      <c r="B6" s="19" t="s">
        <v>49</v>
      </c>
      <c r="C6" s="19" t="s">
        <v>50</v>
      </c>
      <c r="D6" s="19"/>
      <c r="E6" s="19"/>
      <c r="F6" s="13" t="s">
        <v>51</v>
      </c>
      <c r="G6" s="11" t="s">
        <v>52</v>
      </c>
      <c r="H6" s="9" t="s">
        <v>53</v>
      </c>
      <c r="I6" s="10" t="s">
        <v>54</v>
      </c>
      <c r="J6" s="10"/>
      <c r="K6" s="10"/>
      <c r="L6" s="11" t="s">
        <v>53</v>
      </c>
    </row>
    <row r="7" spans="1:12" ht="12.75">
      <c r="A7" s="52"/>
      <c r="B7" s="74" t="s">
        <v>140</v>
      </c>
      <c r="C7" s="19" t="s">
        <v>55</v>
      </c>
      <c r="D7" s="19" t="s">
        <v>56</v>
      </c>
      <c r="E7" s="19"/>
      <c r="F7" s="86" t="s">
        <v>141</v>
      </c>
      <c r="G7" s="11"/>
      <c r="H7" s="73" t="s">
        <v>140</v>
      </c>
      <c r="I7" s="10" t="s">
        <v>57</v>
      </c>
      <c r="J7" s="10" t="s">
        <v>58</v>
      </c>
      <c r="K7" s="10"/>
      <c r="L7" s="87" t="s">
        <v>142</v>
      </c>
    </row>
    <row r="8" spans="1:12" ht="13.5" thickBot="1">
      <c r="A8" s="53"/>
      <c r="B8" s="40"/>
      <c r="C8" s="40"/>
      <c r="D8" s="40" t="s">
        <v>143</v>
      </c>
      <c r="E8" s="40"/>
      <c r="F8" s="42"/>
      <c r="G8" s="15"/>
      <c r="H8" s="14"/>
      <c r="I8" s="16"/>
      <c r="J8" s="16" t="s">
        <v>127</v>
      </c>
      <c r="K8" s="16"/>
      <c r="L8" s="15"/>
    </row>
    <row r="9" spans="1:12" ht="12.75">
      <c r="A9" s="52" t="s">
        <v>59</v>
      </c>
      <c r="B9" s="43"/>
      <c r="C9" s="45"/>
      <c r="D9" s="45"/>
      <c r="E9" s="45"/>
      <c r="F9" s="44"/>
      <c r="G9" s="10" t="s">
        <v>60</v>
      </c>
      <c r="H9" s="6"/>
      <c r="I9" s="7"/>
      <c r="J9" s="7"/>
      <c r="K9" s="7"/>
      <c r="L9" s="8"/>
    </row>
    <row r="10" spans="1:12" ht="12.75">
      <c r="A10" s="52"/>
      <c r="B10" s="17"/>
      <c r="C10" s="19"/>
      <c r="D10" s="19"/>
      <c r="E10" s="19"/>
      <c r="F10" s="13"/>
      <c r="G10" s="10"/>
      <c r="H10" s="9"/>
      <c r="I10" s="10"/>
      <c r="J10" s="10"/>
      <c r="K10" s="10"/>
      <c r="L10" s="11"/>
    </row>
    <row r="11" spans="1:12" ht="12.75">
      <c r="A11" s="54" t="s">
        <v>61</v>
      </c>
      <c r="B11" s="17"/>
      <c r="C11" s="19"/>
      <c r="D11" s="19"/>
      <c r="E11" s="19"/>
      <c r="F11" s="13"/>
      <c r="G11" s="10" t="s">
        <v>62</v>
      </c>
      <c r="H11" s="9"/>
      <c r="I11" s="10"/>
      <c r="J11" s="10"/>
      <c r="K11" s="10"/>
      <c r="L11" s="11"/>
    </row>
    <row r="12" spans="1:12" ht="12.75">
      <c r="A12" s="52"/>
      <c r="B12" s="17"/>
      <c r="C12" s="19"/>
      <c r="D12" s="19"/>
      <c r="E12" s="19"/>
      <c r="F12" s="13"/>
      <c r="G12" s="19"/>
      <c r="H12" s="17"/>
      <c r="I12" s="19"/>
      <c r="J12" s="19"/>
      <c r="K12" s="19"/>
      <c r="L12" s="13"/>
    </row>
    <row r="13" spans="1:12" ht="12.75">
      <c r="A13" s="52" t="s">
        <v>63</v>
      </c>
      <c r="B13" s="23">
        <v>837176.64</v>
      </c>
      <c r="C13" s="19"/>
      <c r="D13" s="19"/>
      <c r="E13" s="19"/>
      <c r="F13" s="12">
        <v>837176.64</v>
      </c>
      <c r="G13" s="19"/>
      <c r="H13" s="17"/>
      <c r="I13" s="19"/>
      <c r="J13" s="19"/>
      <c r="K13" s="19"/>
      <c r="L13" s="13"/>
    </row>
    <row r="14" spans="1:12" ht="12.75">
      <c r="A14" s="52"/>
      <c r="B14" s="17"/>
      <c r="C14" s="19"/>
      <c r="D14" s="19"/>
      <c r="E14" s="19"/>
      <c r="F14" s="13"/>
      <c r="G14" s="19"/>
      <c r="H14" s="17"/>
      <c r="I14" s="19"/>
      <c r="J14" s="19"/>
      <c r="K14" s="19"/>
      <c r="L14" s="13"/>
    </row>
    <row r="15" spans="1:12" ht="12.75">
      <c r="A15" s="52" t="s">
        <v>64</v>
      </c>
      <c r="B15" s="17"/>
      <c r="C15" s="19"/>
      <c r="D15" s="19"/>
      <c r="E15" s="19"/>
      <c r="F15" s="13"/>
      <c r="G15" s="19"/>
      <c r="H15" s="17"/>
      <c r="I15" s="19"/>
      <c r="J15" s="19"/>
      <c r="K15" s="19"/>
      <c r="L15" s="13"/>
    </row>
    <row r="16" spans="1:12" ht="12.75">
      <c r="A16" s="52"/>
      <c r="B16" s="17"/>
      <c r="C16" s="19"/>
      <c r="D16" s="19"/>
      <c r="E16" s="19"/>
      <c r="F16" s="13"/>
      <c r="G16" s="19"/>
      <c r="H16" s="17"/>
      <c r="I16" s="19"/>
      <c r="J16" s="19"/>
      <c r="K16" s="19"/>
      <c r="L16" s="13"/>
    </row>
    <row r="17" spans="1:12" ht="12.75">
      <c r="A17" s="52" t="s">
        <v>65</v>
      </c>
      <c r="B17" s="17"/>
      <c r="C17" s="19"/>
      <c r="D17" s="19"/>
      <c r="E17" s="19"/>
      <c r="F17" s="13"/>
      <c r="G17" s="19"/>
      <c r="H17" s="17"/>
      <c r="I17" s="19"/>
      <c r="J17" s="19"/>
      <c r="K17" s="19"/>
      <c r="L17" s="13"/>
    </row>
    <row r="18" spans="1:12" ht="12.75">
      <c r="A18" s="52"/>
      <c r="B18" s="17"/>
      <c r="C18" s="19"/>
      <c r="D18" s="19"/>
      <c r="E18" s="19"/>
      <c r="F18" s="13"/>
      <c r="G18" s="19"/>
      <c r="H18" s="17"/>
      <c r="I18" s="19"/>
      <c r="J18" s="19"/>
      <c r="K18" s="19"/>
      <c r="L18" s="13"/>
    </row>
    <row r="19" spans="1:12" ht="12.75">
      <c r="A19" s="52"/>
      <c r="B19" s="17"/>
      <c r="C19" s="19"/>
      <c r="D19" s="19"/>
      <c r="E19" s="19"/>
      <c r="F19" s="13"/>
      <c r="G19" s="19"/>
      <c r="H19" s="17"/>
      <c r="I19" s="19"/>
      <c r="J19" s="19"/>
      <c r="K19" s="19"/>
      <c r="L19" s="13"/>
    </row>
    <row r="20" spans="1:12" ht="12.75">
      <c r="A20" s="52" t="s">
        <v>66</v>
      </c>
      <c r="B20" s="17"/>
      <c r="C20" s="19"/>
      <c r="D20" s="19"/>
      <c r="E20" s="19"/>
      <c r="F20" s="13"/>
      <c r="G20" s="19"/>
      <c r="H20" s="17"/>
      <c r="I20" s="19"/>
      <c r="J20" s="19"/>
      <c r="K20" s="19"/>
      <c r="L20" s="13"/>
    </row>
    <row r="21" spans="1:12" ht="12.75">
      <c r="A21" s="52"/>
      <c r="B21" s="17"/>
      <c r="C21" s="19"/>
      <c r="D21" s="19"/>
      <c r="E21" s="19"/>
      <c r="F21" s="13"/>
      <c r="G21" s="19"/>
      <c r="H21" s="17"/>
      <c r="I21" s="19"/>
      <c r="J21" s="19"/>
      <c r="K21" s="19"/>
      <c r="L21" s="13"/>
    </row>
    <row r="22" spans="1:12" ht="12.75">
      <c r="A22" s="52" t="s">
        <v>67</v>
      </c>
      <c r="B22" s="85">
        <v>161550.91</v>
      </c>
      <c r="C22" s="24">
        <v>58713.3</v>
      </c>
      <c r="D22" s="106">
        <v>76689.64</v>
      </c>
      <c r="E22" s="106"/>
      <c r="F22" s="107">
        <f>SUM(B22+C22-D22)</f>
        <v>143574.57</v>
      </c>
      <c r="G22" s="19" t="s">
        <v>68</v>
      </c>
      <c r="H22" s="17"/>
      <c r="I22" s="19"/>
      <c r="J22" s="19"/>
      <c r="K22" s="19"/>
      <c r="L22" s="13"/>
    </row>
    <row r="23" spans="1:12" ht="12.75">
      <c r="A23" s="52" t="s">
        <v>69</v>
      </c>
      <c r="B23" s="88">
        <v>150490.92</v>
      </c>
      <c r="C23" s="24">
        <v>50564.72</v>
      </c>
      <c r="D23" s="108">
        <v>4468.11</v>
      </c>
      <c r="E23" s="108">
        <v>1414.89</v>
      </c>
      <c r="F23" s="107">
        <f>SUM(B23+C23-D23-E23)</f>
        <v>195172.64</v>
      </c>
      <c r="G23" s="21" t="s">
        <v>70</v>
      </c>
      <c r="H23" s="69">
        <f>'[1]SPESA'!D52</f>
        <v>32730.55</v>
      </c>
      <c r="I23" s="70">
        <f>'[1]SPESA'!J52</f>
        <v>41011.32</v>
      </c>
      <c r="J23" s="71">
        <v>5796</v>
      </c>
      <c r="K23" s="71">
        <v>4404</v>
      </c>
      <c r="L23" s="72">
        <f>SUM(H23+I23-J23-K23)</f>
        <v>63541.869999999995</v>
      </c>
    </row>
    <row r="24" spans="1:12" ht="13.5" thickBot="1">
      <c r="A24" s="52"/>
      <c r="B24" s="98"/>
      <c r="C24" s="99"/>
      <c r="D24" s="99"/>
      <c r="E24" s="99"/>
      <c r="F24" s="100"/>
      <c r="G24" s="19"/>
      <c r="H24" s="17"/>
      <c r="I24" s="19" t="s">
        <v>118</v>
      </c>
      <c r="J24" s="61"/>
      <c r="K24" s="61"/>
      <c r="L24" s="13"/>
    </row>
    <row r="25" spans="1:12" ht="13.5" thickBot="1">
      <c r="A25" s="55" t="s">
        <v>71</v>
      </c>
      <c r="B25" s="30">
        <f>SUM(B13:B24)</f>
        <v>1149218.47</v>
      </c>
      <c r="C25" s="30">
        <f>SUM(C22:C24)</f>
        <v>109278.02</v>
      </c>
      <c r="D25" s="30">
        <f>SUM(D22:D24)</f>
        <v>81157.75</v>
      </c>
      <c r="E25" s="109">
        <v>1414.89</v>
      </c>
      <c r="F25" s="31">
        <f>SUM(F13:F24)</f>
        <v>1175923.85</v>
      </c>
      <c r="G25" s="32" t="s">
        <v>72</v>
      </c>
      <c r="H25" s="38">
        <f>SUM(H23:H24)</f>
        <v>32730.55</v>
      </c>
      <c r="I25" s="36">
        <f>SUM(I23:I24)</f>
        <v>41011.32</v>
      </c>
      <c r="J25" s="62">
        <f>SUM(J23:J24)</f>
        <v>5796</v>
      </c>
      <c r="K25" s="110">
        <v>4404</v>
      </c>
      <c r="L25" s="33">
        <f>SUM(L23:L24)</f>
        <v>63541.869999999995</v>
      </c>
    </row>
    <row r="26" spans="1:12" ht="13.5" thickBot="1">
      <c r="A26" s="52"/>
      <c r="B26" s="19"/>
      <c r="C26" s="19"/>
      <c r="D26" s="19"/>
      <c r="E26" s="19"/>
      <c r="F26" s="13"/>
      <c r="G26" s="19"/>
      <c r="H26" s="17"/>
      <c r="I26" s="19"/>
      <c r="J26" s="61"/>
      <c r="K26" s="61"/>
      <c r="L26" s="13"/>
    </row>
    <row r="27" spans="1:12" ht="13.5" thickBot="1">
      <c r="A27" s="56" t="s">
        <v>72</v>
      </c>
      <c r="B27" s="64">
        <v>32730.55</v>
      </c>
      <c r="C27" s="65">
        <f>I25</f>
        <v>41011.32</v>
      </c>
      <c r="D27" s="62">
        <v>5796</v>
      </c>
      <c r="E27" s="96">
        <v>4404</v>
      </c>
      <c r="F27" s="97">
        <f>SUM(B27+C27-D27-E27)</f>
        <v>63541.869999999995</v>
      </c>
      <c r="G27" s="19"/>
      <c r="H27" s="17"/>
      <c r="I27" s="19"/>
      <c r="J27" s="19"/>
      <c r="K27" s="19"/>
      <c r="L27" s="13"/>
    </row>
    <row r="28" spans="1:12" ht="13.5" thickBot="1">
      <c r="A28" s="63"/>
      <c r="B28" s="64"/>
      <c r="C28" s="65">
        <f>I26</f>
        <v>0</v>
      </c>
      <c r="D28" s="66"/>
      <c r="E28" s="66"/>
      <c r="F28" s="89"/>
      <c r="G28" s="19"/>
      <c r="H28" s="17"/>
      <c r="I28" s="19"/>
      <c r="J28" s="19"/>
      <c r="K28" s="19"/>
      <c r="L28" s="13"/>
    </row>
    <row r="29" spans="1:12" ht="13.5" thickBot="1">
      <c r="A29" s="67" t="s">
        <v>126</v>
      </c>
      <c r="B29" s="90">
        <v>32730.55</v>
      </c>
      <c r="C29" s="91">
        <v>41011.32</v>
      </c>
      <c r="D29" s="111"/>
      <c r="E29" s="111"/>
      <c r="F29" s="92">
        <v>63541.87</v>
      </c>
      <c r="G29" s="19"/>
      <c r="H29" s="17"/>
      <c r="I29" s="19"/>
      <c r="J29" s="19"/>
      <c r="K29" s="19"/>
      <c r="L29" s="13"/>
    </row>
    <row r="30" spans="1:12" ht="13.5" thickBot="1">
      <c r="A30" s="35" t="s">
        <v>73</v>
      </c>
      <c r="B30" s="60">
        <f>B25-B29</f>
        <v>1116487.92</v>
      </c>
      <c r="C30" s="60">
        <f>C25-C27</f>
        <v>68266.70000000001</v>
      </c>
      <c r="D30" s="60">
        <f>D25-D27</f>
        <v>75361.75</v>
      </c>
      <c r="E30" s="60"/>
      <c r="F30" s="60">
        <f>F25-F29</f>
        <v>1112381.98</v>
      </c>
      <c r="G30" s="68"/>
      <c r="H30" s="40"/>
      <c r="I30" s="68"/>
      <c r="J30" s="40"/>
      <c r="K30" s="40"/>
      <c r="L30" s="42"/>
    </row>
    <row r="31" spans="2:12" ht="12.75">
      <c r="B31" s="59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165" t="s">
        <v>167</v>
      </c>
      <c r="B33" s="4"/>
      <c r="C33" s="4"/>
      <c r="D33" s="4"/>
      <c r="E33" s="4"/>
      <c r="F33" s="4"/>
      <c r="G33" s="4"/>
      <c r="H33" s="103" t="s">
        <v>146</v>
      </c>
      <c r="I33" s="4"/>
      <c r="J33" s="4"/>
      <c r="K33" s="4"/>
      <c r="L33" s="4"/>
    </row>
    <row r="34" spans="1:12" ht="12.75">
      <c r="A34" s="104" t="s">
        <v>147</v>
      </c>
      <c r="B34" s="22"/>
      <c r="C34" s="22"/>
      <c r="D34" s="22"/>
      <c r="E34" s="22"/>
      <c r="F34" s="22"/>
      <c r="G34" s="22"/>
      <c r="H34" s="81" t="s">
        <v>148</v>
      </c>
      <c r="I34" s="4"/>
      <c r="J34" s="4"/>
      <c r="K34" s="4"/>
      <c r="L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Eric.Finco</cp:lastModifiedBy>
  <cp:lastPrinted>2012-10-09T14:41:41Z</cp:lastPrinted>
  <dcterms:created xsi:type="dcterms:W3CDTF">2005-02-23T14:01:35Z</dcterms:created>
  <dcterms:modified xsi:type="dcterms:W3CDTF">2013-06-18T15:18:06Z</dcterms:modified>
  <cp:category/>
  <cp:version/>
  <cp:contentType/>
  <cp:contentStatus/>
</cp:coreProperties>
</file>